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Frgal\Desktop\Dokumenty TS\Nové záměry\Recyklační dvůr\Vyberove rizeni\Výkaz výměr\"/>
    </mc:Choice>
  </mc:AlternateContent>
  <xr:revisionPtr revIDLastSave="0" documentId="8_{77436C31-B536-4D40-9378-AE33E0089A39}" xr6:coauthVersionLast="47" xr6:coauthVersionMax="47" xr10:uidLastSave="{00000000-0000-0000-0000-000000000000}"/>
  <bookViews>
    <workbookView xWindow="-108" yWindow="-108" windowWidth="23256" windowHeight="12456" firstSheet="6" activeTab="8" xr2:uid="{00000000-000D-0000-FFFF-FFFF00000000}"/>
  </bookViews>
  <sheets>
    <sheet name="Rekapitulace stavby" sheetId="1" r:id="rId1"/>
    <sheet name="SO 000 - Všeobecné položky" sheetId="2" r:id="rId2"/>
    <sheet name="001 - Bourání skladu nebe..." sheetId="3" r:id="rId3"/>
    <sheet name="002 - Bourání přístřešku ..." sheetId="4" r:id="rId4"/>
    <sheet name="003 - Bourání betonových ..." sheetId="5" r:id="rId5"/>
    <sheet name="006 - Bourání kontejnerů ..." sheetId="6" r:id="rId6"/>
    <sheet name="008 - Bourání oplocení" sheetId="7" r:id="rId7"/>
    <sheet name="010 - Příprava území" sheetId="8" r:id="rId8"/>
    <sheet name="SO 111 - Zpevněné plochy" sheetId="14" r:id="rId9"/>
    <sheet name="SO 701 - Sklad nebezpečné..." sheetId="10" r:id="rId10"/>
    <sheet name="SO 702 - Přístřešek pro kóje" sheetId="11" r:id="rId11"/>
    <sheet name="SO 801 - Vegetační úpravy" sheetId="12" r:id="rId12"/>
    <sheet name="Pokyny pro vyplnění" sheetId="13" r:id="rId13"/>
  </sheets>
  <definedNames>
    <definedName name="_xlnm._FilterDatabase" localSheetId="2" hidden="1">'001 - Bourání skladu nebe...'!$C$87:$K$117</definedName>
    <definedName name="_xlnm._FilterDatabase" localSheetId="3" hidden="1">'002 - Bourání přístřešku ...'!$C$87:$K$117</definedName>
    <definedName name="_xlnm._FilterDatabase" localSheetId="4" hidden="1">'003 - Bourání betonových ...'!$C$87:$K$105</definedName>
    <definedName name="_xlnm._FilterDatabase" localSheetId="5" hidden="1">'006 - Bourání kontejnerů ...'!$C$86:$K$91</definedName>
    <definedName name="_xlnm._FilterDatabase" localSheetId="6" hidden="1">'008 - Bourání oplocení'!$C$87:$K$109</definedName>
    <definedName name="_xlnm._FilterDatabase" localSheetId="7" hidden="1">'010 - Příprava území'!$C$86:$K$124</definedName>
    <definedName name="_xlnm._FilterDatabase" localSheetId="1" hidden="1">'SO 000 - Všeobecné položky'!$C$85:$K$130</definedName>
    <definedName name="_xlnm._FilterDatabase" localSheetId="9" hidden="1">'SO 701 - Sklad nebezpečné...'!$C$95:$K$547</definedName>
    <definedName name="_xlnm._FilterDatabase" localSheetId="10" hidden="1">'SO 702 - Přístřešek pro kóje'!$C$94:$K$641</definedName>
    <definedName name="_xlnm._FilterDatabase" localSheetId="11" hidden="1">'SO 801 - Vegetační úpravy'!$C$80:$K$110</definedName>
    <definedName name="_xlnm.Print_Titles" localSheetId="2">'001 - Bourání skladu nebe...'!$87:$87</definedName>
    <definedName name="_xlnm.Print_Titles" localSheetId="3">'002 - Bourání přístřešku ...'!$87:$87</definedName>
    <definedName name="_xlnm.Print_Titles" localSheetId="4">'003 - Bourání betonových ...'!$87:$87</definedName>
    <definedName name="_xlnm.Print_Titles" localSheetId="5">'006 - Bourání kontejnerů ...'!$86:$86</definedName>
    <definedName name="_xlnm.Print_Titles" localSheetId="6">'008 - Bourání oplocení'!$87:$87</definedName>
    <definedName name="_xlnm.Print_Titles" localSheetId="7">'010 - Příprava území'!$86:$86</definedName>
    <definedName name="_xlnm.Print_Titles" localSheetId="0">'Rekapitulace stavby'!$52:$52</definedName>
    <definedName name="_xlnm.Print_Titles" localSheetId="1">'SO 000 - Všeobecné položky'!$85:$85</definedName>
    <definedName name="_xlnm.Print_Titles" localSheetId="9">'SO 701 - Sklad nebezpečné...'!$95:$95</definedName>
    <definedName name="_xlnm.Print_Titles" localSheetId="10">'SO 702 - Přístřešek pro kóje'!$94:$94</definedName>
    <definedName name="_xlnm.Print_Titles" localSheetId="11">'SO 801 - Vegetační úpravy'!$80:$80</definedName>
    <definedName name="_xlnm.Print_Area" localSheetId="2">'001 - Bourání skladu nebe...'!$C$4:$J$41,'001 - Bourání skladu nebe...'!$C$47:$J$67,'001 - Bourání skladu nebe...'!$C$73:$K$117</definedName>
    <definedName name="_xlnm.Print_Area" localSheetId="3">'002 - Bourání přístřešku ...'!$C$4:$J$41,'002 - Bourání přístřešku ...'!$C$47:$J$67,'002 - Bourání přístřešku ...'!$C$73:$K$117</definedName>
    <definedName name="_xlnm.Print_Area" localSheetId="4">'003 - Bourání betonových ...'!$C$4:$J$41,'003 - Bourání betonových ...'!$C$47:$J$67,'003 - Bourání betonových ...'!$C$73:$K$105</definedName>
    <definedName name="_xlnm.Print_Area" localSheetId="5">'006 - Bourání kontejnerů ...'!$C$4:$J$41,'006 - Bourání kontejnerů ...'!$C$47:$J$66,'006 - Bourání kontejnerů ...'!$C$72:$K$91</definedName>
    <definedName name="_xlnm.Print_Area" localSheetId="6">'008 - Bourání oplocení'!$C$4:$J$41,'008 - Bourání oplocení'!$C$47:$J$67,'008 - Bourání oplocení'!$C$73:$K$109</definedName>
    <definedName name="_xlnm.Print_Area" localSheetId="7">'010 - Příprava území'!$C$4:$J$41,'010 - Příprava území'!$C$47:$J$66,'010 - Příprava území'!$C$72:$K$124</definedName>
    <definedName name="_xlnm.Print_Area" localSheetId="1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stavby'!$C$42:$AQ$67</definedName>
    <definedName name="_xlnm.Print_Area" localSheetId="1">'SO 000 - Všeobecné položky'!$C$4:$J$39,'SO 000 - Všeobecné položky'!$C$45:$J$67,'SO 000 - Všeobecné položky'!$C$73:$K$130</definedName>
    <definedName name="_xlnm.Print_Area" localSheetId="9">'SO 701 - Sklad nebezpečné...'!$C$4:$J$39,'SO 701 - Sklad nebezpečné...'!$C$45:$J$77,'SO 701 - Sklad nebezpečné...'!$C$83:$K$547</definedName>
    <definedName name="_xlnm.Print_Area" localSheetId="10">'SO 702 - Přístřešek pro kóje'!$C$4:$J$39,'SO 702 - Přístřešek pro kóje'!$C$45:$J$76,'SO 702 - Přístřešek pro kóje'!$C$82:$K$641</definedName>
    <definedName name="_xlnm.Print_Area" localSheetId="11">'SO 801 - Vegetační úpravy'!$C$4:$J$39,'SO 801 - Vegetační úpravy'!$C$45:$J$62,'SO 801 - Vegetační úpravy'!$C$68:$K$110</definedName>
  </definedNames>
  <calcPr calcId="191029"/>
</workbook>
</file>

<file path=xl/calcChain.xml><?xml version="1.0" encoding="utf-8"?>
<calcChain xmlns="http://schemas.openxmlformats.org/spreadsheetml/2006/main">
  <c r="AK35" i="1" l="1"/>
  <c r="P60" i="14"/>
  <c r="I57" i="14"/>
  <c r="I54" i="14"/>
  <c r="I51" i="14"/>
  <c r="P48" i="14"/>
  <c r="I45" i="14"/>
  <c r="I42" i="14"/>
  <c r="I39" i="14"/>
  <c r="P36" i="14"/>
  <c r="I33" i="14"/>
  <c r="I30" i="14"/>
  <c r="P27" i="14"/>
  <c r="I24" i="14"/>
  <c r="I21" i="14"/>
  <c r="I27" i="14" s="1"/>
  <c r="I18" i="14"/>
  <c r="P15" i="14"/>
  <c r="I12" i="14"/>
  <c r="I15" i="14" s="1"/>
  <c r="J37" i="12"/>
  <c r="J36" i="12"/>
  <c r="AY66" i="1"/>
  <c r="J35" i="12"/>
  <c r="AX66" i="1"/>
  <c r="BI109" i="12"/>
  <c r="BH109" i="12"/>
  <c r="BG109" i="12"/>
  <c r="BF109" i="12"/>
  <c r="T109" i="12"/>
  <c r="R109" i="12"/>
  <c r="P109" i="12"/>
  <c r="BI104" i="12"/>
  <c r="BH104" i="12"/>
  <c r="BG104" i="12"/>
  <c r="BF104" i="12"/>
  <c r="T104" i="12"/>
  <c r="R104" i="12"/>
  <c r="P104" i="12"/>
  <c r="BI100" i="12"/>
  <c r="BH100" i="12"/>
  <c r="BG100" i="12"/>
  <c r="BF100" i="12"/>
  <c r="T100" i="12"/>
  <c r="R100" i="12"/>
  <c r="P100" i="12"/>
  <c r="BI99" i="12"/>
  <c r="BH99" i="12"/>
  <c r="BG99" i="12"/>
  <c r="BF99" i="12"/>
  <c r="T99" i="12"/>
  <c r="R99" i="12"/>
  <c r="P99" i="12"/>
  <c r="BI96" i="12"/>
  <c r="BH96" i="12"/>
  <c r="BG96" i="12"/>
  <c r="BF96" i="12"/>
  <c r="T96" i="12"/>
  <c r="R96" i="12"/>
  <c r="P96" i="12"/>
  <c r="BI95" i="12"/>
  <c r="BH95" i="12"/>
  <c r="BG95" i="12"/>
  <c r="BF95" i="12"/>
  <c r="T95" i="12"/>
  <c r="R95" i="12"/>
  <c r="P95" i="12"/>
  <c r="BI93" i="12"/>
  <c r="BH93" i="12"/>
  <c r="BG93" i="12"/>
  <c r="BF93" i="12"/>
  <c r="T93" i="12"/>
  <c r="R93" i="12"/>
  <c r="P93" i="12"/>
  <c r="BI89" i="12"/>
  <c r="BH89" i="12"/>
  <c r="BG89" i="12"/>
  <c r="BF89" i="12"/>
  <c r="T89" i="12"/>
  <c r="R89" i="12"/>
  <c r="P89" i="12"/>
  <c r="BI87" i="12"/>
  <c r="BH87" i="12"/>
  <c r="BG87" i="12"/>
  <c r="BF87" i="12"/>
  <c r="T87" i="12"/>
  <c r="R87" i="12"/>
  <c r="P87" i="12"/>
  <c r="BI84" i="12"/>
  <c r="BH84" i="12"/>
  <c r="BG84" i="12"/>
  <c r="BF84" i="12"/>
  <c r="T84" i="12"/>
  <c r="R84" i="12"/>
  <c r="P84" i="12"/>
  <c r="J78" i="12"/>
  <c r="J77" i="12"/>
  <c r="F77" i="12"/>
  <c r="F75" i="12"/>
  <c r="E73" i="12"/>
  <c r="J55" i="12"/>
  <c r="J54" i="12"/>
  <c r="F54" i="12"/>
  <c r="F52" i="12"/>
  <c r="E50" i="12"/>
  <c r="J18" i="12"/>
  <c r="E18" i="12"/>
  <c r="F55" i="12"/>
  <c r="J17" i="12"/>
  <c r="J12" i="12"/>
  <c r="J75" i="12" s="1"/>
  <c r="E7" i="12"/>
  <c r="E48" i="12" s="1"/>
  <c r="J37" i="11"/>
  <c r="J36" i="11"/>
  <c r="AY65" i="1"/>
  <c r="J35" i="11"/>
  <c r="AX65" i="1"/>
  <c r="BI634" i="11"/>
  <c r="BH634" i="11"/>
  <c r="BG634" i="11"/>
  <c r="BF634" i="11"/>
  <c r="T634" i="11"/>
  <c r="R634" i="11"/>
  <c r="P634" i="11"/>
  <c r="BI627" i="11"/>
  <c r="BH627" i="11"/>
  <c r="BG627" i="11"/>
  <c r="BF627" i="11"/>
  <c r="T627" i="11"/>
  <c r="R627" i="11"/>
  <c r="P627" i="11"/>
  <c r="BI623" i="11"/>
  <c r="BH623" i="11"/>
  <c r="BG623" i="11"/>
  <c r="BF623" i="11"/>
  <c r="T623" i="11"/>
  <c r="R623" i="11"/>
  <c r="P623" i="11"/>
  <c r="BI616" i="11"/>
  <c r="BH616" i="11"/>
  <c r="BG616" i="11"/>
  <c r="BF616" i="11"/>
  <c r="T616" i="11"/>
  <c r="R616" i="11"/>
  <c r="P616" i="11"/>
  <c r="BI608" i="11"/>
  <c r="BH608" i="11"/>
  <c r="BG608" i="11"/>
  <c r="BF608" i="11"/>
  <c r="T608" i="11"/>
  <c r="R608" i="11"/>
  <c r="P608" i="11"/>
  <c r="BI605" i="11"/>
  <c r="BH605" i="11"/>
  <c r="BG605" i="11"/>
  <c r="BF605" i="11"/>
  <c r="T605" i="11"/>
  <c r="R605" i="11"/>
  <c r="P605" i="11"/>
  <c r="BI601" i="11"/>
  <c r="BH601" i="11"/>
  <c r="BG601" i="11"/>
  <c r="BF601" i="11"/>
  <c r="T601" i="11"/>
  <c r="R601" i="11"/>
  <c r="P601" i="11"/>
  <c r="BI597" i="11"/>
  <c r="BH597" i="11"/>
  <c r="BG597" i="11"/>
  <c r="BF597" i="11"/>
  <c r="T597" i="11"/>
  <c r="R597" i="11"/>
  <c r="P597" i="11"/>
  <c r="BI593" i="11"/>
  <c r="BH593" i="11"/>
  <c r="BG593" i="11"/>
  <c r="BF593" i="11"/>
  <c r="T593" i="11"/>
  <c r="R593" i="11"/>
  <c r="P593" i="11"/>
  <c r="BI592" i="11"/>
  <c r="BH592" i="11"/>
  <c r="BG592" i="11"/>
  <c r="BF592" i="11"/>
  <c r="T592" i="11"/>
  <c r="R592" i="11"/>
  <c r="P592" i="11"/>
  <c r="BI588" i="11"/>
  <c r="BH588" i="11"/>
  <c r="BG588" i="11"/>
  <c r="BF588" i="11"/>
  <c r="T588" i="11"/>
  <c r="R588" i="11"/>
  <c r="P588" i="11"/>
  <c r="BI586" i="11"/>
  <c r="BH586" i="11"/>
  <c r="BG586" i="11"/>
  <c r="BF586" i="11"/>
  <c r="T586" i="11"/>
  <c r="R586" i="11"/>
  <c r="P586" i="11"/>
  <c r="BI582" i="11"/>
  <c r="BH582" i="11"/>
  <c r="BG582" i="11"/>
  <c r="BF582" i="11"/>
  <c r="T582" i="11"/>
  <c r="R582" i="11"/>
  <c r="P582" i="11"/>
  <c r="BI580" i="11"/>
  <c r="BH580" i="11"/>
  <c r="BG580" i="11"/>
  <c r="BF580" i="11"/>
  <c r="T580" i="11"/>
  <c r="R580" i="11"/>
  <c r="P580" i="11"/>
  <c r="BI575" i="11"/>
  <c r="BH575" i="11"/>
  <c r="BG575" i="11"/>
  <c r="BF575" i="11"/>
  <c r="T575" i="11"/>
  <c r="R575" i="11"/>
  <c r="P575" i="11"/>
  <c r="BI572" i="11"/>
  <c r="BH572" i="11"/>
  <c r="BG572" i="11"/>
  <c r="BF572" i="11"/>
  <c r="T572" i="11"/>
  <c r="R572" i="11"/>
  <c r="P572" i="11"/>
  <c r="BI567" i="11"/>
  <c r="BH567" i="11"/>
  <c r="BG567" i="11"/>
  <c r="BF567" i="11"/>
  <c r="T567" i="11"/>
  <c r="R567" i="11"/>
  <c r="P567" i="11"/>
  <c r="BI562" i="11"/>
  <c r="BH562" i="11"/>
  <c r="BG562" i="11"/>
  <c r="BF562" i="11"/>
  <c r="T562" i="11"/>
  <c r="R562" i="11"/>
  <c r="P562" i="11"/>
  <c r="BI557" i="11"/>
  <c r="BH557" i="11"/>
  <c r="BG557" i="11"/>
  <c r="BF557" i="11"/>
  <c r="T557" i="11"/>
  <c r="R557" i="11"/>
  <c r="P557" i="11"/>
  <c r="BI552" i="11"/>
  <c r="BH552" i="11"/>
  <c r="BG552" i="11"/>
  <c r="BF552" i="11"/>
  <c r="T552" i="11"/>
  <c r="R552" i="11"/>
  <c r="P552" i="11"/>
  <c r="BI547" i="11"/>
  <c r="BH547" i="11"/>
  <c r="BG547" i="11"/>
  <c r="BF547" i="11"/>
  <c r="T547" i="11"/>
  <c r="R547" i="11"/>
  <c r="P547" i="11"/>
  <c r="BI542" i="11"/>
  <c r="BH542" i="11"/>
  <c r="BG542" i="11"/>
  <c r="BF542" i="11"/>
  <c r="T542" i="11"/>
  <c r="R542" i="11"/>
  <c r="P542" i="11"/>
  <c r="BI539" i="11"/>
  <c r="BH539" i="11"/>
  <c r="BG539" i="11"/>
  <c r="BF539" i="11"/>
  <c r="T539" i="11"/>
  <c r="R539" i="11"/>
  <c r="P539" i="11"/>
  <c r="BI537" i="11"/>
  <c r="BH537" i="11"/>
  <c r="BG537" i="11"/>
  <c r="BF537" i="11"/>
  <c r="T537" i="11"/>
  <c r="R537" i="11"/>
  <c r="P537" i="11"/>
  <c r="BI532" i="11"/>
  <c r="BH532" i="11"/>
  <c r="BG532" i="11"/>
  <c r="BF532" i="11"/>
  <c r="T532" i="11"/>
  <c r="R532" i="11"/>
  <c r="P532" i="11"/>
  <c r="BI529" i="11"/>
  <c r="BH529" i="11"/>
  <c r="BG529" i="11"/>
  <c r="BF529" i="11"/>
  <c r="T529" i="11"/>
  <c r="R529" i="11"/>
  <c r="P529" i="11"/>
  <c r="BI524" i="11"/>
  <c r="BH524" i="11"/>
  <c r="BG524" i="11"/>
  <c r="BF524" i="11"/>
  <c r="T524" i="11"/>
  <c r="R524" i="11"/>
  <c r="P524" i="11"/>
  <c r="BI519" i="11"/>
  <c r="BH519" i="11"/>
  <c r="BG519" i="11"/>
  <c r="BF519" i="11"/>
  <c r="T519" i="11"/>
  <c r="R519" i="11"/>
  <c r="P519" i="11"/>
  <c r="BI517" i="11"/>
  <c r="BH517" i="11"/>
  <c r="BG517" i="11"/>
  <c r="BF517" i="11"/>
  <c r="T517" i="11"/>
  <c r="T516" i="11"/>
  <c r="R517" i="11"/>
  <c r="R516" i="11" s="1"/>
  <c r="P517" i="11"/>
  <c r="P516" i="11"/>
  <c r="BI514" i="11"/>
  <c r="BH514" i="11"/>
  <c r="BG514" i="11"/>
  <c r="BF514" i="11"/>
  <c r="T514" i="11"/>
  <c r="R514" i="11"/>
  <c r="P514" i="11"/>
  <c r="BI512" i="11"/>
  <c r="BH512" i="11"/>
  <c r="BG512" i="11"/>
  <c r="BF512" i="11"/>
  <c r="T512" i="11"/>
  <c r="R512" i="11"/>
  <c r="P512" i="11"/>
  <c r="BI507" i="11"/>
  <c r="BH507" i="11"/>
  <c r="BG507" i="11"/>
  <c r="BF507" i="11"/>
  <c r="T507" i="11"/>
  <c r="R507" i="11"/>
  <c r="P507" i="11"/>
  <c r="BI505" i="11"/>
  <c r="BH505" i="11"/>
  <c r="BG505" i="11"/>
  <c r="BF505" i="11"/>
  <c r="T505" i="11"/>
  <c r="R505" i="11"/>
  <c r="P505" i="11"/>
  <c r="BI500" i="11"/>
  <c r="BH500" i="11"/>
  <c r="BG500" i="11"/>
  <c r="BF500" i="11"/>
  <c r="T500" i="11"/>
  <c r="R500" i="11"/>
  <c r="P500" i="11"/>
  <c r="BI498" i="11"/>
  <c r="BH498" i="11"/>
  <c r="BG498" i="11"/>
  <c r="BF498" i="11"/>
  <c r="T498" i="11"/>
  <c r="R498" i="11"/>
  <c r="P498" i="11"/>
  <c r="BI493" i="11"/>
  <c r="BH493" i="11"/>
  <c r="BG493" i="11"/>
  <c r="BF493" i="11"/>
  <c r="T493" i="11"/>
  <c r="R493" i="11"/>
  <c r="P493" i="11"/>
  <c r="BI491" i="11"/>
  <c r="BH491" i="11"/>
  <c r="BG491" i="11"/>
  <c r="BF491" i="11"/>
  <c r="T491" i="11"/>
  <c r="R491" i="11"/>
  <c r="P491" i="11"/>
  <c r="BI486" i="11"/>
  <c r="BH486" i="11"/>
  <c r="BG486" i="11"/>
  <c r="BF486" i="11"/>
  <c r="T486" i="11"/>
  <c r="R486" i="11"/>
  <c r="P486" i="11"/>
  <c r="BI485" i="11"/>
  <c r="BH485" i="11"/>
  <c r="BG485" i="11"/>
  <c r="BF485" i="11"/>
  <c r="T485" i="11"/>
  <c r="R485" i="11"/>
  <c r="P485" i="11"/>
  <c r="BI480" i="11"/>
  <c r="BH480" i="11"/>
  <c r="BG480" i="11"/>
  <c r="BF480" i="11"/>
  <c r="T480" i="11"/>
  <c r="R480" i="11"/>
  <c r="P480" i="11"/>
  <c r="BI478" i="11"/>
  <c r="BH478" i="11"/>
  <c r="BG478" i="11"/>
  <c r="BF478" i="11"/>
  <c r="T478" i="11"/>
  <c r="R478" i="11"/>
  <c r="P478" i="11"/>
  <c r="BI473" i="11"/>
  <c r="BH473" i="11"/>
  <c r="BG473" i="11"/>
  <c r="BF473" i="11"/>
  <c r="T473" i="11"/>
  <c r="R473" i="11"/>
  <c r="P473" i="11"/>
  <c r="BI472" i="11"/>
  <c r="BH472" i="11"/>
  <c r="BG472" i="11"/>
  <c r="BF472" i="11"/>
  <c r="T472" i="11"/>
  <c r="R472" i="11"/>
  <c r="P472" i="11"/>
  <c r="BI465" i="11"/>
  <c r="BH465" i="11"/>
  <c r="BG465" i="11"/>
  <c r="BF465" i="11"/>
  <c r="T465" i="11"/>
  <c r="R465" i="11"/>
  <c r="P465" i="11"/>
  <c r="BI464" i="11"/>
  <c r="BH464" i="11"/>
  <c r="BG464" i="11"/>
  <c r="BF464" i="11"/>
  <c r="T464" i="11"/>
  <c r="R464" i="11"/>
  <c r="P464" i="11"/>
  <c r="BI457" i="11"/>
  <c r="BH457" i="11"/>
  <c r="BG457" i="11"/>
  <c r="BF457" i="11"/>
  <c r="T457" i="11"/>
  <c r="R457" i="11"/>
  <c r="P457" i="11"/>
  <c r="BI453" i="11"/>
  <c r="BH453" i="11"/>
  <c r="BG453" i="11"/>
  <c r="BF453" i="11"/>
  <c r="T453" i="11"/>
  <c r="T452" i="11"/>
  <c r="R453" i="11"/>
  <c r="R452" i="11"/>
  <c r="P453" i="11"/>
  <c r="P452" i="11" s="1"/>
  <c r="BI451" i="11"/>
  <c r="BH451" i="11"/>
  <c r="BG451" i="11"/>
  <c r="BF451" i="11"/>
  <c r="T451" i="11"/>
  <c r="R451" i="11"/>
  <c r="P451" i="11"/>
  <c r="BI450" i="11"/>
  <c r="BH450" i="11"/>
  <c r="BG450" i="11"/>
  <c r="BF450" i="11"/>
  <c r="T450" i="11"/>
  <c r="R450" i="11"/>
  <c r="P450" i="11"/>
  <c r="BI447" i="11"/>
  <c r="BH447" i="11"/>
  <c r="BG447" i="11"/>
  <c r="BF447" i="11"/>
  <c r="T447" i="11"/>
  <c r="R447" i="11"/>
  <c r="P447" i="11"/>
  <c r="BI444" i="11"/>
  <c r="BH444" i="11"/>
  <c r="BG444" i="11"/>
  <c r="BF444" i="11"/>
  <c r="T444" i="11"/>
  <c r="R444" i="11"/>
  <c r="P444" i="11"/>
  <c r="BI441" i="11"/>
  <c r="BH441" i="11"/>
  <c r="BG441" i="11"/>
  <c r="BF441" i="11"/>
  <c r="T441" i="11"/>
  <c r="R441" i="11"/>
  <c r="P441" i="11"/>
  <c r="BI437" i="11"/>
  <c r="BH437" i="11"/>
  <c r="BG437" i="11"/>
  <c r="BF437" i="11"/>
  <c r="T437" i="11"/>
  <c r="R437" i="11"/>
  <c r="P437" i="11"/>
  <c r="BI434" i="11"/>
  <c r="BH434" i="11"/>
  <c r="BG434" i="11"/>
  <c r="BF434" i="11"/>
  <c r="T434" i="11"/>
  <c r="R434" i="11"/>
  <c r="P434" i="11"/>
  <c r="BI431" i="11"/>
  <c r="BH431" i="11"/>
  <c r="BG431" i="11"/>
  <c r="BF431" i="11"/>
  <c r="T431" i="11"/>
  <c r="R431" i="11"/>
  <c r="P431" i="11"/>
  <c r="BI428" i="11"/>
  <c r="BH428" i="11"/>
  <c r="BG428" i="11"/>
  <c r="BF428" i="11"/>
  <c r="T428" i="11"/>
  <c r="R428" i="11"/>
  <c r="P428" i="11"/>
  <c r="BI425" i="11"/>
  <c r="BH425" i="11"/>
  <c r="BG425" i="11"/>
  <c r="BF425" i="11"/>
  <c r="T425" i="11"/>
  <c r="R425" i="11"/>
  <c r="P425" i="11"/>
  <c r="BI419" i="11"/>
  <c r="BH419" i="11"/>
  <c r="BG419" i="11"/>
  <c r="BF419" i="11"/>
  <c r="T419" i="11"/>
  <c r="R419" i="11"/>
  <c r="P419" i="11"/>
  <c r="BI415" i="11"/>
  <c r="BH415" i="11"/>
  <c r="BG415" i="11"/>
  <c r="BF415" i="11"/>
  <c r="T415" i="11"/>
  <c r="R415" i="11"/>
  <c r="P415" i="11"/>
  <c r="BI410" i="11"/>
  <c r="BH410" i="11"/>
  <c r="BG410" i="11"/>
  <c r="BF410" i="11"/>
  <c r="T410" i="11"/>
  <c r="R410" i="11"/>
  <c r="P410" i="11"/>
  <c r="BI405" i="11"/>
  <c r="BH405" i="11"/>
  <c r="BG405" i="11"/>
  <c r="BF405" i="11"/>
  <c r="T405" i="11"/>
  <c r="R405" i="11"/>
  <c r="P405" i="11"/>
  <c r="BI400" i="11"/>
  <c r="BH400" i="11"/>
  <c r="BG400" i="11"/>
  <c r="BF400" i="11"/>
  <c r="T400" i="11"/>
  <c r="R400" i="11"/>
  <c r="P400" i="11"/>
  <c r="BI395" i="11"/>
  <c r="BH395" i="11"/>
  <c r="BG395" i="11"/>
  <c r="BF395" i="11"/>
  <c r="T395" i="11"/>
  <c r="R395" i="11"/>
  <c r="P395" i="11"/>
  <c r="BI391" i="11"/>
  <c r="BH391" i="11"/>
  <c r="BG391" i="11"/>
  <c r="BF391" i="11"/>
  <c r="T391" i="11"/>
  <c r="R391" i="11"/>
  <c r="P391" i="11"/>
  <c r="BI383" i="11"/>
  <c r="BH383" i="11"/>
  <c r="BG383" i="11"/>
  <c r="BF383" i="11"/>
  <c r="T383" i="11"/>
  <c r="R383" i="11"/>
  <c r="P383" i="11"/>
  <c r="BI375" i="11"/>
  <c r="BH375" i="11"/>
  <c r="BG375" i="11"/>
  <c r="BF375" i="11"/>
  <c r="T375" i="11"/>
  <c r="R375" i="11"/>
  <c r="P375" i="11"/>
  <c r="BI370" i="11"/>
  <c r="BH370" i="11"/>
  <c r="BG370" i="11"/>
  <c r="BF370" i="11"/>
  <c r="T370" i="11"/>
  <c r="R370" i="11"/>
  <c r="P370" i="11"/>
  <c r="BI365" i="11"/>
  <c r="BH365" i="11"/>
  <c r="BG365" i="11"/>
  <c r="BF365" i="11"/>
  <c r="T365" i="11"/>
  <c r="R365" i="11"/>
  <c r="P365" i="11"/>
  <c r="BI359" i="11"/>
  <c r="BH359" i="11"/>
  <c r="BG359" i="11"/>
  <c r="BF359" i="11"/>
  <c r="T359" i="11"/>
  <c r="T358" i="11"/>
  <c r="R359" i="11"/>
  <c r="R358" i="11"/>
  <c r="P359" i="11"/>
  <c r="P358" i="11" s="1"/>
  <c r="BI353" i="11"/>
  <c r="BH353" i="11"/>
  <c r="BG353" i="11"/>
  <c r="BF353" i="11"/>
  <c r="T353" i="11"/>
  <c r="R353" i="11"/>
  <c r="P353" i="11"/>
  <c r="BI348" i="11"/>
  <c r="BH348" i="11"/>
  <c r="BG348" i="11"/>
  <c r="BF348" i="11"/>
  <c r="T348" i="11"/>
  <c r="R348" i="11"/>
  <c r="P348" i="11"/>
  <c r="BI343" i="11"/>
  <c r="BH343" i="11"/>
  <c r="BG343" i="11"/>
  <c r="BF343" i="11"/>
  <c r="T343" i="11"/>
  <c r="R343" i="11"/>
  <c r="P343" i="11"/>
  <c r="BI338" i="11"/>
  <c r="BH338" i="11"/>
  <c r="BG338" i="11"/>
  <c r="BF338" i="11"/>
  <c r="T338" i="11"/>
  <c r="R338" i="11"/>
  <c r="P338" i="11"/>
  <c r="BI335" i="11"/>
  <c r="BH335" i="11"/>
  <c r="BG335" i="11"/>
  <c r="BF335" i="11"/>
  <c r="T335" i="11"/>
  <c r="R335" i="11"/>
  <c r="P335" i="11"/>
  <c r="BI330" i="11"/>
  <c r="BH330" i="11"/>
  <c r="BG330" i="11"/>
  <c r="BF330" i="11"/>
  <c r="T330" i="11"/>
  <c r="R330" i="11"/>
  <c r="P330" i="11"/>
  <c r="BI328" i="11"/>
  <c r="BH328" i="11"/>
  <c r="BG328" i="11"/>
  <c r="BF328" i="11"/>
  <c r="T328" i="11"/>
  <c r="R328" i="11"/>
  <c r="P328" i="11"/>
  <c r="BI324" i="11"/>
  <c r="BH324" i="11"/>
  <c r="BG324" i="11"/>
  <c r="BF324" i="11"/>
  <c r="T324" i="11"/>
  <c r="R324" i="11"/>
  <c r="P324" i="11"/>
  <c r="BI319" i="11"/>
  <c r="BH319" i="11"/>
  <c r="BG319" i="11"/>
  <c r="BF319" i="11"/>
  <c r="T319" i="11"/>
  <c r="R319" i="11"/>
  <c r="P319" i="11"/>
  <c r="BI310" i="11"/>
  <c r="BH310" i="11"/>
  <c r="BG310" i="11"/>
  <c r="BF310" i="11"/>
  <c r="T310" i="11"/>
  <c r="R310" i="11"/>
  <c r="P310" i="11"/>
  <c r="BI301" i="11"/>
  <c r="BH301" i="11"/>
  <c r="BG301" i="11"/>
  <c r="BF301" i="11"/>
  <c r="T301" i="11"/>
  <c r="R301" i="11"/>
  <c r="P301" i="11"/>
  <c r="BI292" i="11"/>
  <c r="BH292" i="11"/>
  <c r="BG292" i="11"/>
  <c r="BF292" i="11"/>
  <c r="T292" i="11"/>
  <c r="R292" i="11"/>
  <c r="P292" i="11"/>
  <c r="BI283" i="11"/>
  <c r="BH283" i="11"/>
  <c r="BG283" i="11"/>
  <c r="BF283" i="11"/>
  <c r="T283" i="11"/>
  <c r="R283" i="11"/>
  <c r="P283" i="11"/>
  <c r="BI278" i="11"/>
  <c r="BH278" i="11"/>
  <c r="BG278" i="11"/>
  <c r="BF278" i="11"/>
  <c r="T278" i="11"/>
  <c r="R278" i="11"/>
  <c r="P278" i="11"/>
  <c r="BI273" i="11"/>
  <c r="BH273" i="11"/>
  <c r="BG273" i="11"/>
  <c r="BF273" i="11"/>
  <c r="T273" i="11"/>
  <c r="R273" i="11"/>
  <c r="P273" i="11"/>
  <c r="BI266" i="11"/>
  <c r="BH266" i="11"/>
  <c r="BG266" i="11"/>
  <c r="BF266" i="11"/>
  <c r="T266" i="11"/>
  <c r="R266" i="11"/>
  <c r="P266" i="11"/>
  <c r="BI259" i="11"/>
  <c r="BH259" i="11"/>
  <c r="BG259" i="11"/>
  <c r="BF259" i="11"/>
  <c r="T259" i="11"/>
  <c r="R259" i="11"/>
  <c r="P259" i="11"/>
  <c r="BI254" i="11"/>
  <c r="BH254" i="11"/>
  <c r="BG254" i="11"/>
  <c r="BF254" i="11"/>
  <c r="T254" i="11"/>
  <c r="R254" i="11"/>
  <c r="P254" i="11"/>
  <c r="BI249" i="11"/>
  <c r="BH249" i="11"/>
  <c r="BG249" i="11"/>
  <c r="BF249" i="11"/>
  <c r="T249" i="11"/>
  <c r="R249" i="11"/>
  <c r="P249" i="11"/>
  <c r="BI244" i="11"/>
  <c r="BH244" i="11"/>
  <c r="BG244" i="11"/>
  <c r="BF244" i="11"/>
  <c r="T244" i="11"/>
  <c r="R244" i="11"/>
  <c r="P244" i="11"/>
  <c r="BI235" i="11"/>
  <c r="BH235" i="11"/>
  <c r="BG235" i="11"/>
  <c r="BF235" i="11"/>
  <c r="T235" i="11"/>
  <c r="R235" i="11"/>
  <c r="P235" i="11"/>
  <c r="BI226" i="11"/>
  <c r="BH226" i="11"/>
  <c r="BG226" i="11"/>
  <c r="BF226" i="11"/>
  <c r="T226" i="11"/>
  <c r="R226" i="11"/>
  <c r="P226" i="11"/>
  <c r="BI217" i="11"/>
  <c r="BH217" i="11"/>
  <c r="BG217" i="11"/>
  <c r="BF217" i="11"/>
  <c r="T217" i="11"/>
  <c r="R217" i="11"/>
  <c r="P217" i="11"/>
  <c r="BI208" i="11"/>
  <c r="BH208" i="11"/>
  <c r="BG208" i="11"/>
  <c r="BF208" i="11"/>
  <c r="T208" i="11"/>
  <c r="R208" i="11"/>
  <c r="P208" i="11"/>
  <c r="BI204" i="11"/>
  <c r="BH204" i="11"/>
  <c r="BG204" i="11"/>
  <c r="BF204" i="11"/>
  <c r="T204" i="11"/>
  <c r="R204" i="11"/>
  <c r="P204" i="11"/>
  <c r="BI200" i="11"/>
  <c r="BH200" i="11"/>
  <c r="BG200" i="11"/>
  <c r="BF200" i="11"/>
  <c r="T200" i="11"/>
  <c r="R200" i="11"/>
  <c r="P200" i="11"/>
  <c r="BI191" i="11"/>
  <c r="BH191" i="11"/>
  <c r="BG191" i="11"/>
  <c r="BF191" i="11"/>
  <c r="T191" i="11"/>
  <c r="R191" i="11"/>
  <c r="P191" i="11"/>
  <c r="BI185" i="11"/>
  <c r="BH185" i="11"/>
  <c r="BG185" i="11"/>
  <c r="BF185" i="11"/>
  <c r="T185" i="11"/>
  <c r="R185" i="11"/>
  <c r="P185" i="11"/>
  <c r="BI176" i="11"/>
  <c r="BH176" i="11"/>
  <c r="BG176" i="11"/>
  <c r="BF176" i="11"/>
  <c r="T176" i="11"/>
  <c r="R176" i="11"/>
  <c r="P176" i="11"/>
  <c r="BI167" i="11"/>
  <c r="BH167" i="11"/>
  <c r="BG167" i="11"/>
  <c r="BF167" i="11"/>
  <c r="T167" i="11"/>
  <c r="R167" i="11"/>
  <c r="P167" i="11"/>
  <c r="BI158" i="11"/>
  <c r="BH158" i="11"/>
  <c r="BG158" i="11"/>
  <c r="BF158" i="11"/>
  <c r="T158" i="11"/>
  <c r="R158" i="11"/>
  <c r="P158" i="11"/>
  <c r="BI151" i="11"/>
  <c r="BH151" i="11"/>
  <c r="BG151" i="11"/>
  <c r="BF151" i="11"/>
  <c r="T151" i="11"/>
  <c r="R151" i="11"/>
  <c r="P151" i="11"/>
  <c r="BI144" i="11"/>
  <c r="BH144" i="11"/>
  <c r="BG144" i="11"/>
  <c r="BF144" i="11"/>
  <c r="T144" i="11"/>
  <c r="R144" i="11"/>
  <c r="P144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0" i="11"/>
  <c r="BH130" i="11"/>
  <c r="BG130" i="11"/>
  <c r="BF130" i="11"/>
  <c r="T130" i="11"/>
  <c r="R130" i="11"/>
  <c r="P130" i="11"/>
  <c r="BI127" i="11"/>
  <c r="BH127" i="11"/>
  <c r="BG127" i="11"/>
  <c r="BF127" i="11"/>
  <c r="T127" i="11"/>
  <c r="R127" i="11"/>
  <c r="P127" i="11"/>
  <c r="BI122" i="11"/>
  <c r="BH122" i="11"/>
  <c r="BG122" i="11"/>
  <c r="BF122" i="11"/>
  <c r="T122" i="11"/>
  <c r="R122" i="11"/>
  <c r="P122" i="11"/>
  <c r="BI119" i="11"/>
  <c r="BH119" i="11"/>
  <c r="BG119" i="11"/>
  <c r="BF119" i="11"/>
  <c r="T119" i="11"/>
  <c r="R119" i="11"/>
  <c r="P119" i="11"/>
  <c r="BI115" i="11"/>
  <c r="BH115" i="11"/>
  <c r="BG115" i="11"/>
  <c r="BF115" i="11"/>
  <c r="T115" i="11"/>
  <c r="R115" i="11"/>
  <c r="P115" i="11"/>
  <c r="BI110" i="11"/>
  <c r="BH110" i="11"/>
  <c r="BG110" i="11"/>
  <c r="BF110" i="11"/>
  <c r="T110" i="11"/>
  <c r="R110" i="11"/>
  <c r="P110" i="11"/>
  <c r="BI106" i="11"/>
  <c r="BH106" i="11"/>
  <c r="BG106" i="11"/>
  <c r="BF106" i="11"/>
  <c r="T106" i="11"/>
  <c r="R106" i="11"/>
  <c r="P106" i="11"/>
  <c r="BI98" i="11"/>
  <c r="BH98" i="11"/>
  <c r="BG98" i="11"/>
  <c r="BF98" i="11"/>
  <c r="T98" i="11"/>
  <c r="R98" i="11"/>
  <c r="P98" i="11"/>
  <c r="J92" i="11"/>
  <c r="J91" i="11"/>
  <c r="F91" i="11"/>
  <c r="F89" i="11"/>
  <c r="E87" i="11"/>
  <c r="J55" i="11"/>
  <c r="J54" i="11"/>
  <c r="F54" i="11"/>
  <c r="F52" i="11"/>
  <c r="E50" i="11"/>
  <c r="J18" i="11"/>
  <c r="E18" i="11"/>
  <c r="F92" i="11"/>
  <c r="J17" i="11"/>
  <c r="J12" i="11"/>
  <c r="J52" i="11" s="1"/>
  <c r="E7" i="11"/>
  <c r="E85" i="11" s="1"/>
  <c r="J37" i="10"/>
  <c r="J36" i="10"/>
  <c r="AY64" i="1"/>
  <c r="J35" i="10"/>
  <c r="AX64" i="1"/>
  <c r="BI546" i="10"/>
  <c r="BH546" i="10"/>
  <c r="BG546" i="10"/>
  <c r="BF546" i="10"/>
  <c r="T546" i="10"/>
  <c r="R546" i="10"/>
  <c r="P546" i="10"/>
  <c r="BI542" i="10"/>
  <c r="BH542" i="10"/>
  <c r="BG542" i="10"/>
  <c r="BF542" i="10"/>
  <c r="T542" i="10"/>
  <c r="R542" i="10"/>
  <c r="P542" i="10"/>
  <c r="BI538" i="10"/>
  <c r="BH538" i="10"/>
  <c r="BG538" i="10"/>
  <c r="BF538" i="10"/>
  <c r="T538" i="10"/>
  <c r="R538" i="10"/>
  <c r="P538" i="10"/>
  <c r="BI534" i="10"/>
  <c r="BH534" i="10"/>
  <c r="BG534" i="10"/>
  <c r="BF534" i="10"/>
  <c r="T534" i="10"/>
  <c r="R534" i="10"/>
  <c r="P534" i="10"/>
  <c r="BI532" i="10"/>
  <c r="BH532" i="10"/>
  <c r="BG532" i="10"/>
  <c r="BF532" i="10"/>
  <c r="T532" i="10"/>
  <c r="R532" i="10"/>
  <c r="P532" i="10"/>
  <c r="BI529" i="10"/>
  <c r="BH529" i="10"/>
  <c r="BG529" i="10"/>
  <c r="BF529" i="10"/>
  <c r="T529" i="10"/>
  <c r="R529" i="10"/>
  <c r="P529" i="10"/>
  <c r="BI528" i="10"/>
  <c r="BH528" i="10"/>
  <c r="BG528" i="10"/>
  <c r="BF528" i="10"/>
  <c r="T528" i="10"/>
  <c r="R528" i="10"/>
  <c r="P528" i="10"/>
  <c r="BI524" i="10"/>
  <c r="BH524" i="10"/>
  <c r="BG524" i="10"/>
  <c r="BF524" i="10"/>
  <c r="T524" i="10"/>
  <c r="R524" i="10"/>
  <c r="P524" i="10"/>
  <c r="BI522" i="10"/>
  <c r="BH522" i="10"/>
  <c r="BG522" i="10"/>
  <c r="BF522" i="10"/>
  <c r="T522" i="10"/>
  <c r="R522" i="10"/>
  <c r="P522" i="10"/>
  <c r="BI520" i="10"/>
  <c r="BH520" i="10"/>
  <c r="BG520" i="10"/>
  <c r="BF520" i="10"/>
  <c r="T520" i="10"/>
  <c r="R520" i="10"/>
  <c r="P520" i="10"/>
  <c r="BI512" i="10"/>
  <c r="BH512" i="10"/>
  <c r="BG512" i="10"/>
  <c r="BF512" i="10"/>
  <c r="T512" i="10"/>
  <c r="R512" i="10"/>
  <c r="P512" i="10"/>
  <c r="BI510" i="10"/>
  <c r="BH510" i="10"/>
  <c r="BG510" i="10"/>
  <c r="BF510" i="10"/>
  <c r="T510" i="10"/>
  <c r="R510" i="10"/>
  <c r="P510" i="10"/>
  <c r="BI505" i="10"/>
  <c r="BH505" i="10"/>
  <c r="BG505" i="10"/>
  <c r="BF505" i="10"/>
  <c r="T505" i="10"/>
  <c r="R505" i="10"/>
  <c r="P505" i="10"/>
  <c r="BI502" i="10"/>
  <c r="BH502" i="10"/>
  <c r="BG502" i="10"/>
  <c r="BF502" i="10"/>
  <c r="T502" i="10"/>
  <c r="R502" i="10"/>
  <c r="P502" i="10"/>
  <c r="BI498" i="10"/>
  <c r="BH498" i="10"/>
  <c r="BG498" i="10"/>
  <c r="BF498" i="10"/>
  <c r="T498" i="10"/>
  <c r="R498" i="10"/>
  <c r="P498" i="10"/>
  <c r="BI494" i="10"/>
  <c r="BH494" i="10"/>
  <c r="BG494" i="10"/>
  <c r="BF494" i="10"/>
  <c r="T494" i="10"/>
  <c r="R494" i="10"/>
  <c r="P494" i="10"/>
  <c r="BI489" i="10"/>
  <c r="BH489" i="10"/>
  <c r="BG489" i="10"/>
  <c r="BF489" i="10"/>
  <c r="T489" i="10"/>
  <c r="R489" i="10"/>
  <c r="P489" i="10"/>
  <c r="BI484" i="10"/>
  <c r="BH484" i="10"/>
  <c r="BG484" i="10"/>
  <c r="BF484" i="10"/>
  <c r="T484" i="10"/>
  <c r="R484" i="10"/>
  <c r="P484" i="10"/>
  <c r="BI479" i="10"/>
  <c r="BH479" i="10"/>
  <c r="BG479" i="10"/>
  <c r="BF479" i="10"/>
  <c r="T479" i="10"/>
  <c r="R479" i="10"/>
  <c r="P479" i="10"/>
  <c r="BI474" i="10"/>
  <c r="BH474" i="10"/>
  <c r="BG474" i="10"/>
  <c r="BF474" i="10"/>
  <c r="T474" i="10"/>
  <c r="R474" i="10"/>
  <c r="P474" i="10"/>
  <c r="BI469" i="10"/>
  <c r="BH469" i="10"/>
  <c r="BG469" i="10"/>
  <c r="BF469" i="10"/>
  <c r="T469" i="10"/>
  <c r="R469" i="10"/>
  <c r="P469" i="10"/>
  <c r="BI466" i="10"/>
  <c r="BH466" i="10"/>
  <c r="BG466" i="10"/>
  <c r="BF466" i="10"/>
  <c r="T466" i="10"/>
  <c r="R466" i="10"/>
  <c r="P466" i="10"/>
  <c r="BI464" i="10"/>
  <c r="BH464" i="10"/>
  <c r="BG464" i="10"/>
  <c r="BF464" i="10"/>
  <c r="T464" i="10"/>
  <c r="R464" i="10"/>
  <c r="P464" i="10"/>
  <c r="BI459" i="10"/>
  <c r="BH459" i="10"/>
  <c r="BG459" i="10"/>
  <c r="BF459" i="10"/>
  <c r="T459" i="10"/>
  <c r="R459" i="10"/>
  <c r="P459" i="10"/>
  <c r="BI457" i="10"/>
  <c r="BH457" i="10"/>
  <c r="BG457" i="10"/>
  <c r="BF457" i="10"/>
  <c r="T457" i="10"/>
  <c r="T456" i="10"/>
  <c r="R457" i="10"/>
  <c r="R456" i="10" s="1"/>
  <c r="P457" i="10"/>
  <c r="P456" i="10"/>
  <c r="BI454" i="10"/>
  <c r="BH454" i="10"/>
  <c r="BG454" i="10"/>
  <c r="BF454" i="10"/>
  <c r="T454" i="10"/>
  <c r="R454" i="10"/>
  <c r="P454" i="10"/>
  <c r="BI449" i="10"/>
  <c r="BH449" i="10"/>
  <c r="BG449" i="10"/>
  <c r="BF449" i="10"/>
  <c r="T449" i="10"/>
  <c r="R449" i="10"/>
  <c r="P449" i="10"/>
  <c r="BI446" i="10"/>
  <c r="BH446" i="10"/>
  <c r="BG446" i="10"/>
  <c r="BF446" i="10"/>
  <c r="T446" i="10"/>
  <c r="R446" i="10"/>
  <c r="P446" i="10"/>
  <c r="BI443" i="10"/>
  <c r="BH443" i="10"/>
  <c r="BG443" i="10"/>
  <c r="BF443" i="10"/>
  <c r="T443" i="10"/>
  <c r="R443" i="10"/>
  <c r="P443" i="10"/>
  <c r="BI438" i="10"/>
  <c r="BH438" i="10"/>
  <c r="BG438" i="10"/>
  <c r="BF438" i="10"/>
  <c r="T438" i="10"/>
  <c r="R438" i="10"/>
  <c r="P438" i="10"/>
  <c r="BI435" i="10"/>
  <c r="BH435" i="10"/>
  <c r="BG435" i="10"/>
  <c r="BF435" i="10"/>
  <c r="T435" i="10"/>
  <c r="R435" i="10"/>
  <c r="P435" i="10"/>
  <c r="BI430" i="10"/>
  <c r="BH430" i="10"/>
  <c r="BG430" i="10"/>
  <c r="BF430" i="10"/>
  <c r="T430" i="10"/>
  <c r="R430" i="10"/>
  <c r="P430" i="10"/>
  <c r="BI428" i="10"/>
  <c r="BH428" i="10"/>
  <c r="BG428" i="10"/>
  <c r="BF428" i="10"/>
  <c r="T428" i="10"/>
  <c r="R428" i="10"/>
  <c r="P428" i="10"/>
  <c r="BI423" i="10"/>
  <c r="BH423" i="10"/>
  <c r="BG423" i="10"/>
  <c r="BF423" i="10"/>
  <c r="T423" i="10"/>
  <c r="R423" i="10"/>
  <c r="P423" i="10"/>
  <c r="BI420" i="10"/>
  <c r="BH420" i="10"/>
  <c r="BG420" i="10"/>
  <c r="BF420" i="10"/>
  <c r="T420" i="10"/>
  <c r="R420" i="10"/>
  <c r="P420" i="10"/>
  <c r="BI415" i="10"/>
  <c r="BH415" i="10"/>
  <c r="BG415" i="10"/>
  <c r="BF415" i="10"/>
  <c r="T415" i="10"/>
  <c r="R415" i="10"/>
  <c r="P415" i="10"/>
  <c r="BI410" i="10"/>
  <c r="BH410" i="10"/>
  <c r="BG410" i="10"/>
  <c r="BF410" i="10"/>
  <c r="T410" i="10"/>
  <c r="R410" i="10"/>
  <c r="P410" i="10"/>
  <c r="BI405" i="10"/>
  <c r="BH405" i="10"/>
  <c r="BG405" i="10"/>
  <c r="BF405" i="10"/>
  <c r="T405" i="10"/>
  <c r="R405" i="10"/>
  <c r="P405" i="10"/>
  <c r="BI403" i="10"/>
  <c r="BH403" i="10"/>
  <c r="BG403" i="10"/>
  <c r="BF403" i="10"/>
  <c r="T403" i="10"/>
  <c r="R403" i="10"/>
  <c r="P403" i="10"/>
  <c r="BI398" i="10"/>
  <c r="BH398" i="10"/>
  <c r="BG398" i="10"/>
  <c r="BF398" i="10"/>
  <c r="T398" i="10"/>
  <c r="R398" i="10"/>
  <c r="P398" i="10"/>
  <c r="BI393" i="10"/>
  <c r="BH393" i="10"/>
  <c r="BG393" i="10"/>
  <c r="BF393" i="10"/>
  <c r="T393" i="10"/>
  <c r="R393" i="10"/>
  <c r="P393" i="10"/>
  <c r="BI388" i="10"/>
  <c r="BH388" i="10"/>
  <c r="BG388" i="10"/>
  <c r="BF388" i="10"/>
  <c r="T388" i="10"/>
  <c r="R388" i="10"/>
  <c r="P388" i="10"/>
  <c r="BI385" i="10"/>
  <c r="BH385" i="10"/>
  <c r="BG385" i="10"/>
  <c r="BF385" i="10"/>
  <c r="T385" i="10"/>
  <c r="R385" i="10"/>
  <c r="P385" i="10"/>
  <c r="BI383" i="10"/>
  <c r="BH383" i="10"/>
  <c r="BG383" i="10"/>
  <c r="BF383" i="10"/>
  <c r="T383" i="10"/>
  <c r="R383" i="10"/>
  <c r="P383" i="10"/>
  <c r="BI376" i="10"/>
  <c r="BH376" i="10"/>
  <c r="BG376" i="10"/>
  <c r="BF376" i="10"/>
  <c r="T376" i="10"/>
  <c r="R376" i="10"/>
  <c r="P376" i="10"/>
  <c r="BI374" i="10"/>
  <c r="BH374" i="10"/>
  <c r="BG374" i="10"/>
  <c r="BF374" i="10"/>
  <c r="T374" i="10"/>
  <c r="R374" i="10"/>
  <c r="P374" i="10"/>
  <c r="BI367" i="10"/>
  <c r="BH367" i="10"/>
  <c r="BG367" i="10"/>
  <c r="BF367" i="10"/>
  <c r="T367" i="10"/>
  <c r="R367" i="10"/>
  <c r="P367" i="10"/>
  <c r="BI365" i="10"/>
  <c r="BH365" i="10"/>
  <c r="BG365" i="10"/>
  <c r="BF365" i="10"/>
  <c r="T365" i="10"/>
  <c r="R365" i="10"/>
  <c r="P365" i="10"/>
  <c r="BI360" i="10"/>
  <c r="BH360" i="10"/>
  <c r="BG360" i="10"/>
  <c r="BF360" i="10"/>
  <c r="T360" i="10"/>
  <c r="R360" i="10"/>
  <c r="P360" i="10"/>
  <c r="BI358" i="10"/>
  <c r="BH358" i="10"/>
  <c r="BG358" i="10"/>
  <c r="BF358" i="10"/>
  <c r="T358" i="10"/>
  <c r="R358" i="10"/>
  <c r="P358" i="10"/>
  <c r="BI353" i="10"/>
  <c r="BH353" i="10"/>
  <c r="BG353" i="10"/>
  <c r="BF353" i="10"/>
  <c r="T353" i="10"/>
  <c r="R353" i="10"/>
  <c r="P353" i="10"/>
  <c r="BI351" i="10"/>
  <c r="BH351" i="10"/>
  <c r="BG351" i="10"/>
  <c r="BF351" i="10"/>
  <c r="T351" i="10"/>
  <c r="R351" i="10"/>
  <c r="P351" i="10"/>
  <c r="BI344" i="10"/>
  <c r="BH344" i="10"/>
  <c r="BG344" i="10"/>
  <c r="BF344" i="10"/>
  <c r="T344" i="10"/>
  <c r="R344" i="10"/>
  <c r="P344" i="10"/>
  <c r="BI342" i="10"/>
  <c r="BH342" i="10"/>
  <c r="BG342" i="10"/>
  <c r="BF342" i="10"/>
  <c r="T342" i="10"/>
  <c r="R342" i="10"/>
  <c r="P342" i="10"/>
  <c r="BI337" i="10"/>
  <c r="BH337" i="10"/>
  <c r="BG337" i="10"/>
  <c r="BF337" i="10"/>
  <c r="T337" i="10"/>
  <c r="R337" i="10"/>
  <c r="P337" i="10"/>
  <c r="BI336" i="10"/>
  <c r="BH336" i="10"/>
  <c r="BG336" i="10"/>
  <c r="BF336" i="10"/>
  <c r="T336" i="10"/>
  <c r="R336" i="10"/>
  <c r="P336" i="10"/>
  <c r="BI331" i="10"/>
  <c r="BH331" i="10"/>
  <c r="BG331" i="10"/>
  <c r="BF331" i="10"/>
  <c r="T331" i="10"/>
  <c r="R331" i="10"/>
  <c r="P331" i="10"/>
  <c r="BI330" i="10"/>
  <c r="BH330" i="10"/>
  <c r="BG330" i="10"/>
  <c r="BF330" i="10"/>
  <c r="T330" i="10"/>
  <c r="R330" i="10"/>
  <c r="P330" i="10"/>
  <c r="BI325" i="10"/>
  <c r="BH325" i="10"/>
  <c r="BG325" i="10"/>
  <c r="BF325" i="10"/>
  <c r="T325" i="10"/>
  <c r="R325" i="10"/>
  <c r="P325" i="10"/>
  <c r="BI321" i="10"/>
  <c r="BH321" i="10"/>
  <c r="BG321" i="10"/>
  <c r="BF321" i="10"/>
  <c r="T321" i="10"/>
  <c r="T320" i="10"/>
  <c r="R321" i="10"/>
  <c r="R320" i="10"/>
  <c r="P321" i="10"/>
  <c r="P320" i="10" s="1"/>
  <c r="BI318" i="10"/>
  <c r="BH318" i="10"/>
  <c r="BG318" i="10"/>
  <c r="BF318" i="10"/>
  <c r="T318" i="10"/>
  <c r="R318" i="10"/>
  <c r="P318" i="10"/>
  <c r="BI315" i="10"/>
  <c r="BH315" i="10"/>
  <c r="BG315" i="10"/>
  <c r="BF315" i="10"/>
  <c r="T315" i="10"/>
  <c r="R315" i="10"/>
  <c r="P315" i="10"/>
  <c r="BI312" i="10"/>
  <c r="BH312" i="10"/>
  <c r="BG312" i="10"/>
  <c r="BF312" i="10"/>
  <c r="T312" i="10"/>
  <c r="R312" i="10"/>
  <c r="P312" i="10"/>
  <c r="BI309" i="10"/>
  <c r="BH309" i="10"/>
  <c r="BG309" i="10"/>
  <c r="BF309" i="10"/>
  <c r="T309" i="10"/>
  <c r="R309" i="10"/>
  <c r="P309" i="10"/>
  <c r="BI305" i="10"/>
  <c r="BH305" i="10"/>
  <c r="BG305" i="10"/>
  <c r="BF305" i="10"/>
  <c r="T305" i="10"/>
  <c r="R305" i="10"/>
  <c r="P305" i="10"/>
  <c r="BI302" i="10"/>
  <c r="BH302" i="10"/>
  <c r="BG302" i="10"/>
  <c r="BF302" i="10"/>
  <c r="T302" i="10"/>
  <c r="R302" i="10"/>
  <c r="P302" i="10"/>
  <c r="BI298" i="10"/>
  <c r="BH298" i="10"/>
  <c r="BG298" i="10"/>
  <c r="BF298" i="10"/>
  <c r="T298" i="10"/>
  <c r="R298" i="10"/>
  <c r="P298" i="10"/>
  <c r="BI293" i="10"/>
  <c r="BH293" i="10"/>
  <c r="BG293" i="10"/>
  <c r="BF293" i="10"/>
  <c r="T293" i="10"/>
  <c r="R293" i="10"/>
  <c r="P293" i="10"/>
  <c r="BI288" i="10"/>
  <c r="BH288" i="10"/>
  <c r="BG288" i="10"/>
  <c r="BF288" i="10"/>
  <c r="T288" i="10"/>
  <c r="R288" i="10"/>
  <c r="P288" i="10"/>
  <c r="BI283" i="10"/>
  <c r="BH283" i="10"/>
  <c r="BG283" i="10"/>
  <c r="BF283" i="10"/>
  <c r="T283" i="10"/>
  <c r="R283" i="10"/>
  <c r="P283" i="10"/>
  <c r="BI278" i="10"/>
  <c r="BH278" i="10"/>
  <c r="BG278" i="10"/>
  <c r="BF278" i="10"/>
  <c r="T278" i="10"/>
  <c r="R278" i="10"/>
  <c r="P278" i="10"/>
  <c r="BI273" i="10"/>
  <c r="BH273" i="10"/>
  <c r="BG273" i="10"/>
  <c r="BF273" i="10"/>
  <c r="T273" i="10"/>
  <c r="R273" i="10"/>
  <c r="P273" i="10"/>
  <c r="BI268" i="10"/>
  <c r="BH268" i="10"/>
  <c r="BG268" i="10"/>
  <c r="BF268" i="10"/>
  <c r="T268" i="10"/>
  <c r="R268" i="10"/>
  <c r="P268" i="10"/>
  <c r="BI263" i="10"/>
  <c r="BH263" i="10"/>
  <c r="BG263" i="10"/>
  <c r="BF263" i="10"/>
  <c r="T263" i="10"/>
  <c r="R263" i="10"/>
  <c r="P263" i="10"/>
  <c r="BI258" i="10"/>
  <c r="BH258" i="10"/>
  <c r="BG258" i="10"/>
  <c r="BF258" i="10"/>
  <c r="T258" i="10"/>
  <c r="T257" i="10"/>
  <c r="R258" i="10"/>
  <c r="R257" i="10" s="1"/>
  <c r="P258" i="10"/>
  <c r="P257" i="10" s="1"/>
  <c r="BI252" i="10"/>
  <c r="BH252" i="10"/>
  <c r="BG252" i="10"/>
  <c r="BF252" i="10"/>
  <c r="T252" i="10"/>
  <c r="T251" i="10" s="1"/>
  <c r="R252" i="10"/>
  <c r="R251" i="10"/>
  <c r="P252" i="10"/>
  <c r="P251" i="10"/>
  <c r="BI249" i="10"/>
  <c r="BH249" i="10"/>
  <c r="BG249" i="10"/>
  <c r="BF249" i="10"/>
  <c r="T249" i="10"/>
  <c r="R249" i="10"/>
  <c r="P249" i="10"/>
  <c r="BI247" i="10"/>
  <c r="BH247" i="10"/>
  <c r="BG247" i="10"/>
  <c r="BF247" i="10"/>
  <c r="T247" i="10"/>
  <c r="R247" i="10"/>
  <c r="P247" i="10"/>
  <c r="BI245" i="10"/>
  <c r="BH245" i="10"/>
  <c r="BG245" i="10"/>
  <c r="BF245" i="10"/>
  <c r="T245" i="10"/>
  <c r="R245" i="10"/>
  <c r="P245" i="10"/>
  <c r="BI237" i="10"/>
  <c r="BH237" i="10"/>
  <c r="BG237" i="10"/>
  <c r="BF237" i="10"/>
  <c r="T237" i="10"/>
  <c r="R237" i="10"/>
  <c r="P237" i="10"/>
  <c r="BI234" i="10"/>
  <c r="BH234" i="10"/>
  <c r="BG234" i="10"/>
  <c r="BF234" i="10"/>
  <c r="T234" i="10"/>
  <c r="R234" i="10"/>
  <c r="P234" i="10"/>
  <c r="BI230" i="10"/>
  <c r="BH230" i="10"/>
  <c r="BG230" i="10"/>
  <c r="BF230" i="10"/>
  <c r="T230" i="10"/>
  <c r="R230" i="10"/>
  <c r="P230" i="10"/>
  <c r="BI225" i="10"/>
  <c r="BH225" i="10"/>
  <c r="BG225" i="10"/>
  <c r="BF225" i="10"/>
  <c r="T225" i="10"/>
  <c r="R225" i="10"/>
  <c r="P225" i="10"/>
  <c r="BI220" i="10"/>
  <c r="BH220" i="10"/>
  <c r="BG220" i="10"/>
  <c r="BF220" i="10"/>
  <c r="T220" i="10"/>
  <c r="R220" i="10"/>
  <c r="P220" i="10"/>
  <c r="BI215" i="10"/>
  <c r="BH215" i="10"/>
  <c r="BG215" i="10"/>
  <c r="BF215" i="10"/>
  <c r="T215" i="10"/>
  <c r="R215" i="10"/>
  <c r="P215" i="10"/>
  <c r="BI210" i="10"/>
  <c r="BH210" i="10"/>
  <c r="BG210" i="10"/>
  <c r="BF210" i="10"/>
  <c r="T210" i="10"/>
  <c r="R210" i="10"/>
  <c r="P210" i="10"/>
  <c r="BI205" i="10"/>
  <c r="BH205" i="10"/>
  <c r="BG205" i="10"/>
  <c r="BF205" i="10"/>
  <c r="T205" i="10"/>
  <c r="R205" i="10"/>
  <c r="P205" i="10"/>
  <c r="BI199" i="10"/>
  <c r="BH199" i="10"/>
  <c r="BG199" i="10"/>
  <c r="BF199" i="10"/>
  <c r="T199" i="10"/>
  <c r="R199" i="10"/>
  <c r="P199" i="10"/>
  <c r="BI190" i="10"/>
  <c r="BH190" i="10"/>
  <c r="BG190" i="10"/>
  <c r="BF190" i="10"/>
  <c r="T190" i="10"/>
  <c r="R190" i="10"/>
  <c r="P190" i="10"/>
  <c r="BI181" i="10"/>
  <c r="BH181" i="10"/>
  <c r="BG181" i="10"/>
  <c r="BF181" i="10"/>
  <c r="T181" i="10"/>
  <c r="R181" i="10"/>
  <c r="P181" i="10"/>
  <c r="BI172" i="10"/>
  <c r="BH172" i="10"/>
  <c r="BG172" i="10"/>
  <c r="BF172" i="10"/>
  <c r="T172" i="10"/>
  <c r="R172" i="10"/>
  <c r="P172" i="10"/>
  <c r="BI163" i="10"/>
  <c r="BH163" i="10"/>
  <c r="BG163" i="10"/>
  <c r="BF163" i="10"/>
  <c r="T163" i="10"/>
  <c r="R163" i="10"/>
  <c r="P163" i="10"/>
  <c r="BI154" i="10"/>
  <c r="BH154" i="10"/>
  <c r="BG154" i="10"/>
  <c r="BF154" i="10"/>
  <c r="T154" i="10"/>
  <c r="R154" i="10"/>
  <c r="P154" i="10"/>
  <c r="BI146" i="10"/>
  <c r="BH146" i="10"/>
  <c r="BG146" i="10"/>
  <c r="BF146" i="10"/>
  <c r="T146" i="10"/>
  <c r="R146" i="10"/>
  <c r="P146" i="10"/>
  <c r="BI143" i="10"/>
  <c r="BH143" i="10"/>
  <c r="BG143" i="10"/>
  <c r="BF143" i="10"/>
  <c r="T143" i="10"/>
  <c r="R143" i="10"/>
  <c r="P143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18" i="10"/>
  <c r="BH118" i="10"/>
  <c r="BG118" i="10"/>
  <c r="BF118" i="10"/>
  <c r="T118" i="10"/>
  <c r="R118" i="10"/>
  <c r="P118" i="10"/>
  <c r="BI113" i="10"/>
  <c r="BH113" i="10"/>
  <c r="BG113" i="10"/>
  <c r="BF113" i="10"/>
  <c r="T113" i="10"/>
  <c r="R113" i="10"/>
  <c r="P113" i="10"/>
  <c r="BI109" i="10"/>
  <c r="BH109" i="10"/>
  <c r="BG109" i="10"/>
  <c r="BF109" i="10"/>
  <c r="T109" i="10"/>
  <c r="R109" i="10"/>
  <c r="P109" i="10"/>
  <c r="BI99" i="10"/>
  <c r="BH99" i="10"/>
  <c r="BG99" i="10"/>
  <c r="BF99" i="10"/>
  <c r="T99" i="10"/>
  <c r="R99" i="10"/>
  <c r="P99" i="10"/>
  <c r="J93" i="10"/>
  <c r="J92" i="10"/>
  <c r="F92" i="10"/>
  <c r="F90" i="10"/>
  <c r="E88" i="10"/>
  <c r="J55" i="10"/>
  <c r="J54" i="10"/>
  <c r="F54" i="10"/>
  <c r="F52" i="10"/>
  <c r="E50" i="10"/>
  <c r="J18" i="10"/>
  <c r="E18" i="10"/>
  <c r="F93" i="10"/>
  <c r="J17" i="10"/>
  <c r="J12" i="10"/>
  <c r="J90" i="10"/>
  <c r="E7" i="10"/>
  <c r="E86" i="10" s="1"/>
  <c r="AY63" i="1"/>
  <c r="AX63" i="1"/>
  <c r="AU63" i="1"/>
  <c r="J39" i="8"/>
  <c r="J38" i="8"/>
  <c r="AY62" i="1" s="1"/>
  <c r="J37" i="8"/>
  <c r="AX62" i="1" s="1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2" i="8"/>
  <c r="BH102" i="8"/>
  <c r="BG102" i="8"/>
  <c r="BF102" i="8"/>
  <c r="T102" i="8"/>
  <c r="R102" i="8"/>
  <c r="P102" i="8"/>
  <c r="BI99" i="8"/>
  <c r="BH99" i="8"/>
  <c r="BG99" i="8"/>
  <c r="BF99" i="8"/>
  <c r="T99" i="8"/>
  <c r="R99" i="8"/>
  <c r="P99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0" i="8"/>
  <c r="BH90" i="8"/>
  <c r="BG90" i="8"/>
  <c r="BF90" i="8"/>
  <c r="T90" i="8"/>
  <c r="R90" i="8"/>
  <c r="P90" i="8"/>
  <c r="J84" i="8"/>
  <c r="J83" i="8"/>
  <c r="F83" i="8"/>
  <c r="F81" i="8"/>
  <c r="E79" i="8"/>
  <c r="J59" i="8"/>
  <c r="J58" i="8"/>
  <c r="F58" i="8"/>
  <c r="F56" i="8"/>
  <c r="E54" i="8"/>
  <c r="J20" i="8"/>
  <c r="E20" i="8"/>
  <c r="F84" i="8"/>
  <c r="J19" i="8"/>
  <c r="J14" i="8"/>
  <c r="J81" i="8" s="1"/>
  <c r="E7" i="8"/>
  <c r="E75" i="8"/>
  <c r="J39" i="7"/>
  <c r="J38" i="7"/>
  <c r="AY61" i="1" s="1"/>
  <c r="J37" i="7"/>
  <c r="AX61" i="1" s="1"/>
  <c r="BI107" i="7"/>
  <c r="BH107" i="7"/>
  <c r="BG107" i="7"/>
  <c r="BF107" i="7"/>
  <c r="T107" i="7"/>
  <c r="R107" i="7"/>
  <c r="P107" i="7"/>
  <c r="BI104" i="7"/>
  <c r="BH104" i="7"/>
  <c r="BG104" i="7"/>
  <c r="BF104" i="7"/>
  <c r="T104" i="7"/>
  <c r="R104" i="7"/>
  <c r="P104" i="7"/>
  <c r="BI101" i="7"/>
  <c r="BH101" i="7"/>
  <c r="BG101" i="7"/>
  <c r="BF101" i="7"/>
  <c r="T101" i="7"/>
  <c r="R101" i="7"/>
  <c r="P101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1" i="7"/>
  <c r="BH91" i="7"/>
  <c r="BG91" i="7"/>
  <c r="BF91" i="7"/>
  <c r="T91" i="7"/>
  <c r="R91" i="7"/>
  <c r="P91" i="7"/>
  <c r="J85" i="7"/>
  <c r="J84" i="7"/>
  <c r="F84" i="7"/>
  <c r="F82" i="7"/>
  <c r="E80" i="7"/>
  <c r="J59" i="7"/>
  <c r="J58" i="7"/>
  <c r="F58" i="7"/>
  <c r="F56" i="7"/>
  <c r="E54" i="7"/>
  <c r="J20" i="7"/>
  <c r="E20" i="7"/>
  <c r="F59" i="7"/>
  <c r="J19" i="7"/>
  <c r="J14" i="7"/>
  <c r="J82" i="7" s="1"/>
  <c r="E7" i="7"/>
  <c r="E76" i="7" s="1"/>
  <c r="J39" i="6"/>
  <c r="J38" i="6"/>
  <c r="AY60" i="1" s="1"/>
  <c r="J37" i="6"/>
  <c r="AX60" i="1" s="1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J84" i="6"/>
  <c r="J83" i="6"/>
  <c r="F83" i="6"/>
  <c r="F81" i="6"/>
  <c r="E79" i="6"/>
  <c r="J59" i="6"/>
  <c r="J58" i="6"/>
  <c r="F58" i="6"/>
  <c r="F56" i="6"/>
  <c r="E54" i="6"/>
  <c r="J20" i="6"/>
  <c r="E20" i="6"/>
  <c r="F84" i="6" s="1"/>
  <c r="J19" i="6"/>
  <c r="J14" i="6"/>
  <c r="J56" i="6" s="1"/>
  <c r="E7" i="6"/>
  <c r="E75" i="6"/>
  <c r="J39" i="5"/>
  <c r="J38" i="5"/>
  <c r="AY59" i="1"/>
  <c r="J37" i="5"/>
  <c r="AX59" i="1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5" i="5"/>
  <c r="BH95" i="5"/>
  <c r="BG95" i="5"/>
  <c r="BF95" i="5"/>
  <c r="T95" i="5"/>
  <c r="R95" i="5"/>
  <c r="P95" i="5"/>
  <c r="BI91" i="5"/>
  <c r="BH91" i="5"/>
  <c r="BG91" i="5"/>
  <c r="BF91" i="5"/>
  <c r="T91" i="5"/>
  <c r="R91" i="5"/>
  <c r="P91" i="5"/>
  <c r="J85" i="5"/>
  <c r="J84" i="5"/>
  <c r="F84" i="5"/>
  <c r="F82" i="5"/>
  <c r="E80" i="5"/>
  <c r="J59" i="5"/>
  <c r="J58" i="5"/>
  <c r="F58" i="5"/>
  <c r="F56" i="5"/>
  <c r="E54" i="5"/>
  <c r="J20" i="5"/>
  <c r="E20" i="5"/>
  <c r="F59" i="5"/>
  <c r="J19" i="5"/>
  <c r="J14" i="5"/>
  <c r="J56" i="5"/>
  <c r="E7" i="5"/>
  <c r="E76" i="5" s="1"/>
  <c r="J39" i="4"/>
  <c r="J38" i="4"/>
  <c r="AY58" i="1"/>
  <c r="J37" i="4"/>
  <c r="AX58" i="1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1" i="4"/>
  <c r="BH91" i="4"/>
  <c r="BG91" i="4"/>
  <c r="BF91" i="4"/>
  <c r="T91" i="4"/>
  <c r="R91" i="4"/>
  <c r="P91" i="4"/>
  <c r="J85" i="4"/>
  <c r="J84" i="4"/>
  <c r="F84" i="4"/>
  <c r="F82" i="4"/>
  <c r="E80" i="4"/>
  <c r="J59" i="4"/>
  <c r="J58" i="4"/>
  <c r="F58" i="4"/>
  <c r="F56" i="4"/>
  <c r="E54" i="4"/>
  <c r="J20" i="4"/>
  <c r="E20" i="4"/>
  <c r="F85" i="4" s="1"/>
  <c r="J19" i="4"/>
  <c r="J14" i="4"/>
  <c r="J82" i="4" s="1"/>
  <c r="E7" i="4"/>
  <c r="E76" i="4" s="1"/>
  <c r="J39" i="3"/>
  <c r="J38" i="3"/>
  <c r="AY57" i="1"/>
  <c r="J37" i="3"/>
  <c r="AX57" i="1"/>
  <c r="BI116" i="3"/>
  <c r="BH116" i="3"/>
  <c r="BG116" i="3"/>
  <c r="BF116" i="3"/>
  <c r="T116" i="3"/>
  <c r="R116" i="3"/>
  <c r="P116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1" i="3"/>
  <c r="BH91" i="3"/>
  <c r="BG91" i="3"/>
  <c r="BF91" i="3"/>
  <c r="T91" i="3"/>
  <c r="R91" i="3"/>
  <c r="P91" i="3"/>
  <c r="J85" i="3"/>
  <c r="J84" i="3"/>
  <c r="F84" i="3"/>
  <c r="F82" i="3"/>
  <c r="E80" i="3"/>
  <c r="J59" i="3"/>
  <c r="J58" i="3"/>
  <c r="F58" i="3"/>
  <c r="F56" i="3"/>
  <c r="E54" i="3"/>
  <c r="J20" i="3"/>
  <c r="E20" i="3"/>
  <c r="F85" i="3" s="1"/>
  <c r="J19" i="3"/>
  <c r="J14" i="3"/>
  <c r="J82" i="3" s="1"/>
  <c r="E7" i="3"/>
  <c r="E76" i="3" s="1"/>
  <c r="J37" i="2"/>
  <c r="J36" i="2"/>
  <c r="AY55" i="1"/>
  <c r="J35" i="2"/>
  <c r="AX55" i="1" s="1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T117" i="2"/>
  <c r="R118" i="2"/>
  <c r="R117" i="2" s="1"/>
  <c r="P118" i="2"/>
  <c r="P117" i="2" s="1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T97" i="2" s="1"/>
  <c r="R98" i="2"/>
  <c r="R97" i="2" s="1"/>
  <c r="P98" i="2"/>
  <c r="P97" i="2" s="1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 s="1"/>
  <c r="J17" i="2"/>
  <c r="J12" i="2"/>
  <c r="J52" i="2"/>
  <c r="E7" i="2"/>
  <c r="E48" i="2" s="1"/>
  <c r="L50" i="1"/>
  <c r="AM50" i="1"/>
  <c r="AM49" i="1"/>
  <c r="L49" i="1"/>
  <c r="AM47" i="1"/>
  <c r="L47" i="1"/>
  <c r="L45" i="1"/>
  <c r="L44" i="1"/>
  <c r="BK107" i="2"/>
  <c r="J111" i="2"/>
  <c r="J91" i="2"/>
  <c r="J91" i="3"/>
  <c r="BK91" i="3"/>
  <c r="J109" i="4"/>
  <c r="J101" i="4"/>
  <c r="BK100" i="5"/>
  <c r="BK98" i="7"/>
  <c r="J98" i="7"/>
  <c r="BK102" i="8"/>
  <c r="BK546" i="10"/>
  <c r="BK510" i="10"/>
  <c r="BK420" i="10"/>
  <c r="BK330" i="10"/>
  <c r="BK252" i="10"/>
  <c r="BK172" i="10"/>
  <c r="BK484" i="10"/>
  <c r="BK403" i="10"/>
  <c r="J309" i="10"/>
  <c r="J225" i="10"/>
  <c r="J522" i="10"/>
  <c r="J438" i="10"/>
  <c r="BK360" i="10"/>
  <c r="BK249" i="10"/>
  <c r="BK118" i="10"/>
  <c r="J498" i="10"/>
  <c r="BK383" i="10"/>
  <c r="J305" i="10"/>
  <c r="J172" i="10"/>
  <c r="BK505" i="11"/>
  <c r="J451" i="11"/>
  <c r="J343" i="11"/>
  <c r="J106" i="11"/>
  <c r="BK547" i="11"/>
  <c r="BK464" i="11"/>
  <c r="BK292" i="11"/>
  <c r="BK98" i="11"/>
  <c r="BK529" i="11"/>
  <c r="J428" i="11"/>
  <c r="BK335" i="11"/>
  <c r="BK151" i="11"/>
  <c r="BK519" i="11"/>
  <c r="BK365" i="11"/>
  <c r="J217" i="11"/>
  <c r="J100" i="12"/>
  <c r="J101" i="7"/>
  <c r="BK93" i="8"/>
  <c r="J344" i="10"/>
  <c r="J283" i="10"/>
  <c r="BK225" i="10"/>
  <c r="BK454" i="10"/>
  <c r="J315" i="10"/>
  <c r="BK230" i="10"/>
  <c r="BK474" i="10"/>
  <c r="J351" i="10"/>
  <c r="J220" i="10"/>
  <c r="BK99" i="10"/>
  <c r="BK457" i="10"/>
  <c r="J398" i="10"/>
  <c r="BK245" i="10"/>
  <c r="BK128" i="10"/>
  <c r="J537" i="11"/>
  <c r="BK450" i="11"/>
  <c r="BK273" i="11"/>
  <c r="J608" i="11"/>
  <c r="J480" i="11"/>
  <c r="BK338" i="11"/>
  <c r="J137" i="11"/>
  <c r="J562" i="11"/>
  <c r="J453" i="11"/>
  <c r="BK310" i="11"/>
  <c r="J158" i="11"/>
  <c r="BK542" i="11"/>
  <c r="BK400" i="11"/>
  <c r="BK167" i="11"/>
  <c r="J93" i="12"/>
  <c r="BK94" i="2"/>
  <c r="J89" i="2"/>
  <c r="BK96" i="3"/>
  <c r="BK109" i="3"/>
  <c r="BK101" i="4"/>
  <c r="J91" i="4"/>
  <c r="J90" i="6"/>
  <c r="BK107" i="7"/>
  <c r="BK118" i="8"/>
  <c r="BK96" i="8"/>
  <c r="J529" i="10"/>
  <c r="BK449" i="10"/>
  <c r="BK321" i="10"/>
  <c r="J146" i="10"/>
  <c r="J459" i="10"/>
  <c r="J358" i="10"/>
  <c r="BK154" i="10"/>
  <c r="BK520" i="10"/>
  <c r="J415" i="10"/>
  <c r="J318" i="10"/>
  <c r="BK210" i="10"/>
  <c r="BK502" i="10"/>
  <c r="J423" i="10"/>
  <c r="BK331" i="10"/>
  <c r="BK143" i="10"/>
  <c r="J529" i="11"/>
  <c r="BK431" i="11"/>
  <c r="J310" i="11"/>
  <c r="J634" i="11"/>
  <c r="J572" i="11"/>
  <c r="BK353" i="11"/>
  <c r="BK562" i="11"/>
  <c r="BK428" i="11"/>
  <c r="BK235" i="11"/>
  <c r="BK89" i="12"/>
  <c r="J118" i="2"/>
  <c r="BK122" i="2"/>
  <c r="BK108" i="3"/>
  <c r="BK91" i="4"/>
  <c r="BK99" i="4"/>
  <c r="BK104" i="5"/>
  <c r="J91" i="6"/>
  <c r="BK113" i="8"/>
  <c r="J99" i="8"/>
  <c r="BD63" i="1"/>
  <c r="BK318" i="10"/>
  <c r="BK131" i="10"/>
  <c r="BK365" i="10"/>
  <c r="BK342" i="10"/>
  <c r="BK532" i="10"/>
  <c r="BK405" i="10"/>
  <c r="J312" i="10"/>
  <c r="J128" i="10"/>
  <c r="J454" i="10"/>
  <c r="J293" i="10"/>
  <c r="J592" i="11"/>
  <c r="BK493" i="11"/>
  <c r="J319" i="11"/>
  <c r="J627" i="11"/>
  <c r="J491" i="11"/>
  <c r="BK415" i="11"/>
  <c r="BK106" i="11"/>
  <c r="BK500" i="11"/>
  <c r="J375" i="11"/>
  <c r="J254" i="11"/>
  <c r="BK586" i="11"/>
  <c r="J493" i="11"/>
  <c r="BK343" i="11"/>
  <c r="BK130" i="11"/>
  <c r="BK93" i="12"/>
  <c r="BK84" i="12"/>
  <c r="BK128" i="2"/>
  <c r="BK118" i="2"/>
  <c r="BK89" i="2"/>
  <c r="J101" i="3"/>
  <c r="BK113" i="3"/>
  <c r="BK116" i="4"/>
  <c r="J99" i="4"/>
  <c r="BK91" i="5"/>
  <c r="BK91" i="6"/>
  <c r="J107" i="7"/>
  <c r="J102" i="8"/>
  <c r="J116" i="8"/>
  <c r="J538" i="10"/>
  <c r="J474" i="10"/>
  <c r="BK293" i="10"/>
  <c r="J143" i="10"/>
  <c r="BK464" i="10"/>
  <c r="J360" i="10"/>
  <c r="BK139" i="10"/>
  <c r="J502" i="10"/>
  <c r="J410" i="10"/>
  <c r="J336" i="10"/>
  <c r="J278" i="10"/>
  <c r="J163" i="10"/>
  <c r="J520" i="10"/>
  <c r="J466" i="10"/>
  <c r="J365" i="10"/>
  <c r="BK278" i="10"/>
  <c r="BK109" i="10"/>
  <c r="BK532" i="11"/>
  <c r="BK437" i="11"/>
  <c r="BK283" i="11"/>
  <c r="BK127" i="11"/>
  <c r="BK567" i="11"/>
  <c r="BK478" i="11"/>
  <c r="BK348" i="11"/>
  <c r="J208" i="11"/>
  <c r="BK616" i="11"/>
  <c r="J514" i="11"/>
  <c r="J395" i="11"/>
  <c r="J283" i="11"/>
  <c r="J130" i="11"/>
  <c r="BK575" i="11"/>
  <c r="BK441" i="11"/>
  <c r="J191" i="11"/>
  <c r="J96" i="12"/>
  <c r="BK100" i="12"/>
  <c r="J113" i="8"/>
  <c r="J388" i="10"/>
  <c r="J302" i="10"/>
  <c r="BK113" i="10"/>
  <c r="BK430" i="10"/>
  <c r="J258" i="10"/>
  <c r="J199" i="10"/>
  <c r="J505" i="10"/>
  <c r="J420" i="10"/>
  <c r="BK302" i="10"/>
  <c r="J181" i="10"/>
  <c r="BK512" i="10"/>
  <c r="J430" i="10"/>
  <c r="J325" i="10"/>
  <c r="BK181" i="10"/>
  <c r="BK580" i="11"/>
  <c r="J457" i="11"/>
  <c r="BK395" i="11"/>
  <c r="BK110" i="11"/>
  <c r="J552" i="11"/>
  <c r="BK457" i="11"/>
  <c r="J278" i="11"/>
  <c r="BK634" i="11"/>
  <c r="J524" i="11"/>
  <c r="BK444" i="11"/>
  <c r="J273" i="11"/>
  <c r="BK134" i="11"/>
  <c r="BK507" i="11"/>
  <c r="BK319" i="11"/>
  <c r="BK95" i="12"/>
  <c r="J114" i="2"/>
  <c r="J94" i="2"/>
  <c r="J116" i="3"/>
  <c r="BK113" i="4"/>
  <c r="J104" i="5"/>
  <c r="BK104" i="7"/>
  <c r="BK121" i="8"/>
  <c r="BK105" i="8"/>
  <c r="BC63" i="1"/>
  <c r="J249" i="10"/>
  <c r="BK505" i="10"/>
  <c r="J383" i="10"/>
  <c r="BK234" i="10"/>
  <c r="BK459" i="10"/>
  <c r="BK376" i="10"/>
  <c r="J109" i="10"/>
  <c r="BK385" i="10"/>
  <c r="J288" i="10"/>
  <c r="J597" i="11"/>
  <c r="BK473" i="11"/>
  <c r="J383" i="11"/>
  <c r="BK204" i="11"/>
  <c r="J586" i="11"/>
  <c r="BK472" i="11"/>
  <c r="BK330" i="11"/>
  <c r="J127" i="11"/>
  <c r="BK601" i="11"/>
  <c r="J507" i="11"/>
  <c r="BK447" i="11"/>
  <c r="BK278" i="11"/>
  <c r="J176" i="11"/>
  <c r="J588" i="11"/>
  <c r="J464" i="11"/>
  <c r="J301" i="11"/>
  <c r="BK87" i="12"/>
  <c r="J128" i="2"/>
  <c r="BK102" i="2"/>
  <c r="J111" i="3"/>
  <c r="J96" i="3"/>
  <c r="BK108" i="4"/>
  <c r="BK102" i="5"/>
  <c r="BK101" i="7"/>
  <c r="J105" i="8"/>
  <c r="J108" i="8"/>
  <c r="J524" i="10"/>
  <c r="J457" i="10"/>
  <c r="J331" i="10"/>
  <c r="J210" i="10"/>
  <c r="J510" i="10"/>
  <c r="J428" i="10"/>
  <c r="J247" i="10"/>
  <c r="J113" i="10"/>
  <c r="J443" i="10"/>
  <c r="BK388" i="10"/>
  <c r="BK283" i="10"/>
  <c r="J190" i="10"/>
  <c r="BK469" i="10"/>
  <c r="BK393" i="10"/>
  <c r="BK312" i="10"/>
  <c r="J139" i="10"/>
  <c r="BK514" i="11"/>
  <c r="J447" i="11"/>
  <c r="BK226" i="11"/>
  <c r="BK557" i="11"/>
  <c r="J353" i="11"/>
  <c r="BK185" i="11"/>
  <c r="BK593" i="11"/>
  <c r="BK451" i="11"/>
  <c r="J348" i="11"/>
  <c r="BK144" i="11"/>
  <c r="J557" i="11"/>
  <c r="J444" i="11"/>
  <c r="J204" i="11"/>
  <c r="J109" i="12"/>
  <c r="BK96" i="12"/>
  <c r="J102" i="2"/>
  <c r="BK438" i="10"/>
  <c r="J601" i="11"/>
  <c r="J391" i="11"/>
  <c r="BK582" i="11"/>
  <c r="BK434" i="11"/>
  <c r="BK119" i="11"/>
  <c r="BK465" i="11"/>
  <c r="BK191" i="11"/>
  <c r="BK480" i="11"/>
  <c r="J266" i="11"/>
  <c r="J89" i="12"/>
  <c r="BK247" i="10"/>
  <c r="BK351" i="10"/>
  <c r="BK534" i="10"/>
  <c r="BK325" i="10"/>
  <c r="J532" i="10"/>
  <c r="J337" i="10"/>
  <c r="BK220" i="10"/>
  <c r="J512" i="11"/>
  <c r="J370" i="11"/>
  <c r="BK244" i="11"/>
  <c r="BK588" i="11"/>
  <c r="J437" i="11"/>
  <c r="J244" i="11"/>
  <c r="J115" i="11"/>
  <c r="BK491" i="11"/>
  <c r="BK391" i="11"/>
  <c r="BK208" i="11"/>
  <c r="J582" i="11"/>
  <c r="J431" i="11"/>
  <c r="J226" i="11"/>
  <c r="BK109" i="12"/>
  <c r="BK125" i="2"/>
  <c r="BK111" i="2"/>
  <c r="J108" i="3"/>
  <c r="BK101" i="3"/>
  <c r="J113" i="4"/>
  <c r="J95" i="5"/>
  <c r="BK95" i="7"/>
  <c r="BK108" i="8"/>
  <c r="J96" i="8"/>
  <c r="J542" i="10"/>
  <c r="J489" i="10"/>
  <c r="BK358" i="10"/>
  <c r="J263" i="10"/>
  <c r="J205" i="10"/>
  <c r="J479" i="10"/>
  <c r="BK305" i="10"/>
  <c r="BK542" i="10"/>
  <c r="J435" i="10"/>
  <c r="J342" i="10"/>
  <c r="BK263" i="10"/>
  <c r="J546" i="10"/>
  <c r="BK479" i="10"/>
  <c r="BK374" i="10"/>
  <c r="BK237" i="10"/>
  <c r="J616" i="11"/>
  <c r="BK552" i="11"/>
  <c r="BK453" i="11"/>
  <c r="J330" i="11"/>
  <c r="J122" i="11"/>
  <c r="J542" i="11"/>
  <c r="J441" i="11"/>
  <c r="J249" i="11"/>
  <c r="J110" i="11"/>
  <c r="BK537" i="11"/>
  <c r="J478" i="11"/>
  <c r="BK328" i="11"/>
  <c r="J151" i="11"/>
  <c r="BK539" i="11"/>
  <c r="BK370" i="11"/>
  <c r="BK137" i="11"/>
  <c r="J87" i="12"/>
  <c r="J98" i="2"/>
  <c r="BK91" i="2"/>
  <c r="BK111" i="3"/>
  <c r="J111" i="4"/>
  <c r="J96" i="4"/>
  <c r="BK95" i="5"/>
  <c r="BK91" i="7"/>
  <c r="BK90" i="8"/>
  <c r="J118" i="8"/>
  <c r="J534" i="10"/>
  <c r="BK494" i="10"/>
  <c r="BK410" i="10"/>
  <c r="BK273" i="10"/>
  <c r="BK163" i="10"/>
  <c r="J449" i="10"/>
  <c r="BK268" i="10"/>
  <c r="BK146" i="10"/>
  <c r="J469" i="10"/>
  <c r="BK353" i="10"/>
  <c r="BK215" i="10"/>
  <c r="BK528" i="10"/>
  <c r="BK428" i="10"/>
  <c r="BK336" i="10"/>
  <c r="BK205" i="10"/>
  <c r="J547" i="11"/>
  <c r="BK405" i="11"/>
  <c r="BK259" i="11"/>
  <c r="J580" i="11"/>
  <c r="J473" i="11"/>
  <c r="J324" i="11"/>
  <c r="J144" i="11"/>
  <c r="J539" i="11"/>
  <c r="J405" i="11"/>
  <c r="J200" i="11"/>
  <c r="BK122" i="11"/>
  <c r="BK524" i="11"/>
  <c r="BK324" i="11"/>
  <c r="BK176" i="11"/>
  <c r="J104" i="12"/>
  <c r="J122" i="2"/>
  <c r="J125" i="2"/>
  <c r="BK98" i="2"/>
  <c r="J113" i="3"/>
  <c r="J109" i="3"/>
  <c r="J99" i="3"/>
  <c r="BK96" i="4"/>
  <c r="J116" i="4"/>
  <c r="J100" i="5"/>
  <c r="J102" i="5"/>
  <c r="J91" i="7"/>
  <c r="J110" i="8"/>
  <c r="J121" i="8"/>
  <c r="J90" i="8"/>
  <c r="J528" i="10"/>
  <c r="J385" i="10"/>
  <c r="J268" i="10"/>
  <c r="J237" i="10"/>
  <c r="BK529" i="10"/>
  <c r="J446" i="10"/>
  <c r="BK344" i="10"/>
  <c r="J252" i="10"/>
  <c r="J99" i="10"/>
  <c r="J464" i="10"/>
  <c r="J393" i="10"/>
  <c r="BK315" i="10"/>
  <c r="BK199" i="10"/>
  <c r="BK538" i="10"/>
  <c r="BK415" i="10"/>
  <c r="J330" i="10"/>
  <c r="J230" i="10"/>
  <c r="J567" i="11"/>
  <c r="BK485" i="11"/>
  <c r="J415" i="11"/>
  <c r="J235" i="11"/>
  <c r="BK597" i="11"/>
  <c r="BK512" i="11"/>
  <c r="BK383" i="11"/>
  <c r="J134" i="11"/>
  <c r="BK572" i="11"/>
  <c r="J485" i="11"/>
  <c r="J359" i="11"/>
  <c r="BK217" i="11"/>
  <c r="BK592" i="11"/>
  <c r="BK419" i="11"/>
  <c r="J335" i="11"/>
  <c r="BK115" i="11"/>
  <c r="BK99" i="12"/>
  <c r="BK116" i="8"/>
  <c r="BB63" i="1"/>
  <c r="BK498" i="10"/>
  <c r="J374" i="10"/>
  <c r="J131" i="10"/>
  <c r="BK446" i="10"/>
  <c r="J403" i="10"/>
  <c r="J273" i="10"/>
  <c r="BK136" i="10"/>
  <c r="J484" i="10"/>
  <c r="J376" i="10"/>
  <c r="BK298" i="10"/>
  <c r="J623" i="11"/>
  <c r="BK486" i="11"/>
  <c r="J425" i="11"/>
  <c r="J328" i="11"/>
  <c r="J185" i="11"/>
  <c r="J575" i="11"/>
  <c r="BK517" i="11"/>
  <c r="J365" i="11"/>
  <c r="J605" i="11"/>
  <c r="J505" i="11"/>
  <c r="J419" i="11"/>
  <c r="J292" i="11"/>
  <c r="J593" i="11"/>
  <c r="J450" i="11"/>
  <c r="BK359" i="11"/>
  <c r="J95" i="12"/>
  <c r="J99" i="12"/>
  <c r="J105" i="2"/>
  <c r="J107" i="2"/>
  <c r="BK116" i="3"/>
  <c r="BK99" i="3"/>
  <c r="BK109" i="4"/>
  <c r="J108" i="4"/>
  <c r="J91" i="5"/>
  <c r="J104" i="7"/>
  <c r="BK99" i="8"/>
  <c r="J93" i="8"/>
  <c r="BK522" i="10"/>
  <c r="BK398" i="10"/>
  <c r="BK288" i="10"/>
  <c r="J118" i="10"/>
  <c r="BK443" i="10"/>
  <c r="J321" i="10"/>
  <c r="J136" i="10"/>
  <c r="BK489" i="10"/>
  <c r="J405" i="10"/>
  <c r="J298" i="10"/>
  <c r="J154" i="10"/>
  <c r="BK524" i="10"/>
  <c r="BK435" i="10"/>
  <c r="BK309" i="10"/>
  <c r="BK190" i="10"/>
  <c r="J500" i="11"/>
  <c r="J400" i="11"/>
  <c r="BK266" i="11"/>
  <c r="BK605" i="11"/>
  <c r="J486" i="11"/>
  <c r="J410" i="11"/>
  <c r="BK158" i="11"/>
  <c r="BK627" i="11"/>
  <c r="J519" i="11"/>
  <c r="J498" i="11"/>
  <c r="BK425" i="11"/>
  <c r="BK249" i="11"/>
  <c r="J98" i="11"/>
  <c r="BK498" i="11"/>
  <c r="J338" i="11"/>
  <c r="BK200" i="11"/>
  <c r="J84" i="12"/>
  <c r="BK105" i="2"/>
  <c r="BK114" i="2"/>
  <c r="AS56" i="1"/>
  <c r="BK111" i="4"/>
  <c r="BK90" i="6"/>
  <c r="J95" i="7"/>
  <c r="BK110" i="8"/>
  <c r="AW63" i="1"/>
  <c r="BK367" i="10"/>
  <c r="J245" i="10"/>
  <c r="BK466" i="10"/>
  <c r="J353" i="10"/>
  <c r="J215" i="10"/>
  <c r="J512" i="10"/>
  <c r="BK423" i="10"/>
  <c r="BK337" i="10"/>
  <c r="BK258" i="10"/>
  <c r="J494" i="10"/>
  <c r="J367" i="10"/>
  <c r="J234" i="10"/>
  <c r="BK608" i="11"/>
  <c r="J472" i="11"/>
  <c r="BK375" i="11"/>
  <c r="J119" i="11"/>
  <c r="J532" i="11"/>
  <c r="J465" i="11"/>
  <c r="J259" i="11"/>
  <c r="BK623" i="11"/>
  <c r="J517" i="11"/>
  <c r="J434" i="11"/>
  <c r="BK301" i="11"/>
  <c r="J167" i="11"/>
  <c r="BK410" i="11"/>
  <c r="BK254" i="11"/>
  <c r="BK104" i="12"/>
  <c r="I60" i="14" l="1"/>
  <c r="I36" i="14"/>
  <c r="I62" i="14" s="1"/>
  <c r="P62" i="14"/>
  <c r="I48" i="14"/>
  <c r="T88" i="2"/>
  <c r="T101" i="2"/>
  <c r="T110" i="2"/>
  <c r="T121" i="2"/>
  <c r="P90" i="3"/>
  <c r="BK107" i="3"/>
  <c r="J107" i="3" s="1"/>
  <c r="J66" i="3" s="1"/>
  <c r="R90" i="4"/>
  <c r="R89" i="4"/>
  <c r="R88" i="4" s="1"/>
  <c r="R107" i="4"/>
  <c r="R90" i="5"/>
  <c r="P99" i="5"/>
  <c r="R89" i="6"/>
  <c r="R88" i="6"/>
  <c r="R87" i="6" s="1"/>
  <c r="T90" i="7"/>
  <c r="T89" i="7" s="1"/>
  <c r="T88" i="7" s="1"/>
  <c r="T100" i="7"/>
  <c r="T89" i="8"/>
  <c r="T88" i="8" s="1"/>
  <c r="T87" i="8" s="1"/>
  <c r="P98" i="10"/>
  <c r="T145" i="10"/>
  <c r="P204" i="10"/>
  <c r="R262" i="10"/>
  <c r="BK301" i="10"/>
  <c r="J301" i="10"/>
  <c r="J67" i="10" s="1"/>
  <c r="T301" i="10"/>
  <c r="P387" i="10"/>
  <c r="R437" i="10"/>
  <c r="T458" i="10"/>
  <c r="T468" i="10"/>
  <c r="P504" i="10"/>
  <c r="T97" i="11"/>
  <c r="BK136" i="11"/>
  <c r="J136" i="11"/>
  <c r="J62" i="11" s="1"/>
  <c r="T190" i="11"/>
  <c r="R337" i="11"/>
  <c r="P364" i="11"/>
  <c r="BK424" i="11"/>
  <c r="J424" i="11"/>
  <c r="J67" i="11" s="1"/>
  <c r="T456" i="11"/>
  <c r="T518" i="11"/>
  <c r="T541" i="11"/>
  <c r="T574" i="11"/>
  <c r="P607" i="11"/>
  <c r="BK83" i="12"/>
  <c r="BK82" i="12"/>
  <c r="J82" i="12" s="1"/>
  <c r="J60" i="12" s="1"/>
  <c r="P88" i="2"/>
  <c r="P101" i="2"/>
  <c r="P110" i="2"/>
  <c r="P121" i="2"/>
  <c r="T90" i="3"/>
  <c r="T107" i="3"/>
  <c r="T89" i="3" s="1"/>
  <c r="T88" i="3" s="1"/>
  <c r="BK90" i="4"/>
  <c r="J90" i="4"/>
  <c r="J65" i="4" s="1"/>
  <c r="BK107" i="4"/>
  <c r="J107" i="4"/>
  <c r="J66" i="4"/>
  <c r="T90" i="5"/>
  <c r="R99" i="5"/>
  <c r="P89" i="6"/>
  <c r="P88" i="6"/>
  <c r="P87" i="6" s="1"/>
  <c r="AU60" i="1" s="1"/>
  <c r="R90" i="7"/>
  <c r="P100" i="7"/>
  <c r="P89" i="8"/>
  <c r="P88" i="8"/>
  <c r="P87" i="8"/>
  <c r="AU62" i="1"/>
  <c r="BK98" i="10"/>
  <c r="J98" i="10"/>
  <c r="J61" i="10" s="1"/>
  <c r="BK145" i="10"/>
  <c r="J145" i="10" s="1"/>
  <c r="J62" i="10" s="1"/>
  <c r="BK204" i="10"/>
  <c r="J204" i="10"/>
  <c r="J63" i="10" s="1"/>
  <c r="T262" i="10"/>
  <c r="P301" i="10"/>
  <c r="BK324" i="10"/>
  <c r="J324" i="10" s="1"/>
  <c r="J70" i="10" s="1"/>
  <c r="R387" i="10"/>
  <c r="P437" i="10"/>
  <c r="BK458" i="10"/>
  <c r="J458" i="10"/>
  <c r="J74" i="10" s="1"/>
  <c r="R468" i="10"/>
  <c r="BK504" i="10"/>
  <c r="J504" i="10"/>
  <c r="J76" i="10"/>
  <c r="P97" i="11"/>
  <c r="P136" i="11"/>
  <c r="R190" i="11"/>
  <c r="P337" i="11"/>
  <c r="T364" i="11"/>
  <c r="R424" i="11"/>
  <c r="R456" i="11"/>
  <c r="P518" i="11"/>
  <c r="P541" i="11"/>
  <c r="R574" i="11"/>
  <c r="BK607" i="11"/>
  <c r="J607" i="11"/>
  <c r="J75" i="11"/>
  <c r="P83" i="12"/>
  <c r="P82" i="12"/>
  <c r="P81" i="12" s="1"/>
  <c r="AU66" i="1" s="1"/>
  <c r="BK88" i="2"/>
  <c r="J88" i="2"/>
  <c r="J61" i="2" s="1"/>
  <c r="BK101" i="2"/>
  <c r="J101" i="2"/>
  <c r="J63" i="2"/>
  <c r="BK110" i="2"/>
  <c r="J110" i="2"/>
  <c r="J64" i="2" s="1"/>
  <c r="BK121" i="2"/>
  <c r="J121" i="2" s="1"/>
  <c r="J66" i="2" s="1"/>
  <c r="BK90" i="3"/>
  <c r="J90" i="3"/>
  <c r="J65" i="3" s="1"/>
  <c r="P107" i="3"/>
  <c r="P90" i="4"/>
  <c r="P89" i="4"/>
  <c r="P88" i="4"/>
  <c r="AU58" i="1" s="1"/>
  <c r="P107" i="4"/>
  <c r="BK90" i="5"/>
  <c r="J90" i="5" s="1"/>
  <c r="J65" i="5" s="1"/>
  <c r="BK99" i="5"/>
  <c r="J99" i="5"/>
  <c r="J66" i="5" s="1"/>
  <c r="T89" i="6"/>
  <c r="T88" i="6"/>
  <c r="T87" i="6"/>
  <c r="BK90" i="7"/>
  <c r="J90" i="7"/>
  <c r="J65" i="7" s="1"/>
  <c r="R100" i="7"/>
  <c r="BK89" i="8"/>
  <c r="J89" i="8"/>
  <c r="J65" i="8" s="1"/>
  <c r="T98" i="10"/>
  <c r="P145" i="10"/>
  <c r="R204" i="10"/>
  <c r="BK262" i="10"/>
  <c r="J262" i="10"/>
  <c r="J66" i="10"/>
  <c r="R324" i="10"/>
  <c r="T387" i="10"/>
  <c r="T437" i="10"/>
  <c r="P458" i="10"/>
  <c r="BK468" i="10"/>
  <c r="J468" i="10" s="1"/>
  <c r="J75" i="10" s="1"/>
  <c r="T504" i="10"/>
  <c r="R97" i="11"/>
  <c r="R136" i="11"/>
  <c r="BK190" i="11"/>
  <c r="J190" i="11"/>
  <c r="J63" i="11"/>
  <c r="BK337" i="11"/>
  <c r="J337" i="11"/>
  <c r="J64" i="11" s="1"/>
  <c r="BK364" i="11"/>
  <c r="J364" i="11" s="1"/>
  <c r="J66" i="11" s="1"/>
  <c r="P424" i="11"/>
  <c r="BK456" i="11"/>
  <c r="J456" i="11"/>
  <c r="J70" i="11"/>
  <c r="BK518" i="11"/>
  <c r="J518" i="11"/>
  <c r="J72" i="11" s="1"/>
  <c r="BK541" i="11"/>
  <c r="J541" i="11" s="1"/>
  <c r="J73" i="11" s="1"/>
  <c r="BK574" i="11"/>
  <c r="J574" i="11"/>
  <c r="J74" i="11" s="1"/>
  <c r="T607" i="11"/>
  <c r="R83" i="12"/>
  <c r="R82" i="12"/>
  <c r="R81" i="12"/>
  <c r="R88" i="2"/>
  <c r="R101" i="2"/>
  <c r="R110" i="2"/>
  <c r="R121" i="2"/>
  <c r="R90" i="3"/>
  <c r="R89" i="3" s="1"/>
  <c r="R88" i="3" s="1"/>
  <c r="R107" i="3"/>
  <c r="T90" i="4"/>
  <c r="T107" i="4"/>
  <c r="P90" i="5"/>
  <c r="P89" i="5"/>
  <c r="P88" i="5"/>
  <c r="AU59" i="1" s="1"/>
  <c r="T99" i="5"/>
  <c r="BK89" i="6"/>
  <c r="J89" i="6"/>
  <c r="J65" i="6" s="1"/>
  <c r="P90" i="7"/>
  <c r="P89" i="7" s="1"/>
  <c r="P88" i="7" s="1"/>
  <c r="AU61" i="1" s="1"/>
  <c r="BK100" i="7"/>
  <c r="J100" i="7"/>
  <c r="J66" i="7"/>
  <c r="R89" i="8"/>
  <c r="R88" i="8"/>
  <c r="R87" i="8" s="1"/>
  <c r="R98" i="10"/>
  <c r="R145" i="10"/>
  <c r="T204" i="10"/>
  <c r="P262" i="10"/>
  <c r="R301" i="10"/>
  <c r="P324" i="10"/>
  <c r="T324" i="10"/>
  <c r="T323" i="10"/>
  <c r="BK387" i="10"/>
  <c r="J387" i="10" s="1"/>
  <c r="J71" i="10" s="1"/>
  <c r="BK437" i="10"/>
  <c r="J437" i="10"/>
  <c r="J72" i="10" s="1"/>
  <c r="R458" i="10"/>
  <c r="P468" i="10"/>
  <c r="R504" i="10"/>
  <c r="BK97" i="11"/>
  <c r="T136" i="11"/>
  <c r="P190" i="11"/>
  <c r="T337" i="11"/>
  <c r="R364" i="11"/>
  <c r="T424" i="11"/>
  <c r="P456" i="11"/>
  <c r="R518" i="11"/>
  <c r="R541" i="11"/>
  <c r="P574" i="11"/>
  <c r="R607" i="11"/>
  <c r="T83" i="12"/>
  <c r="T82" i="12"/>
  <c r="T81" i="12"/>
  <c r="BK320" i="10"/>
  <c r="J320" i="10" s="1"/>
  <c r="J68" i="10" s="1"/>
  <c r="BK452" i="11"/>
  <c r="J452" i="11"/>
  <c r="J68" i="11" s="1"/>
  <c r="BK251" i="10"/>
  <c r="J251" i="10"/>
  <c r="J64" i="10"/>
  <c r="BK97" i="2"/>
  <c r="J97" i="2"/>
  <c r="J62" i="2" s="1"/>
  <c r="BK117" i="2"/>
  <c r="J117" i="2" s="1"/>
  <c r="J65" i="2" s="1"/>
  <c r="BK257" i="10"/>
  <c r="J257" i="10"/>
  <c r="J65" i="10" s="1"/>
  <c r="BK358" i="11"/>
  <c r="J358" i="11"/>
  <c r="J65" i="11"/>
  <c r="BK516" i="11"/>
  <c r="J516" i="11"/>
  <c r="J71" i="11" s="1"/>
  <c r="BK456" i="10"/>
  <c r="J456" i="10" s="1"/>
  <c r="J73" i="10" s="1"/>
  <c r="E71" i="12"/>
  <c r="BE87" i="12"/>
  <c r="BE89" i="12"/>
  <c r="BE93" i="12"/>
  <c r="J97" i="11"/>
  <c r="J61" i="11"/>
  <c r="F78" i="12"/>
  <c r="BE84" i="12"/>
  <c r="BE104" i="12"/>
  <c r="BE96" i="12"/>
  <c r="BE100" i="12"/>
  <c r="J52" i="12"/>
  <c r="BE95" i="12"/>
  <c r="BE99" i="12"/>
  <c r="BE109" i="12"/>
  <c r="F55" i="11"/>
  <c r="J89" i="11"/>
  <c r="BE98" i="11"/>
  <c r="BE106" i="11"/>
  <c r="BE110" i="11"/>
  <c r="BE119" i="11"/>
  <c r="BE122" i="11"/>
  <c r="BE137" i="11"/>
  <c r="BE204" i="11"/>
  <c r="BE244" i="11"/>
  <c r="BE254" i="11"/>
  <c r="BE273" i="11"/>
  <c r="BE283" i="11"/>
  <c r="BE301" i="11"/>
  <c r="BE348" i="11"/>
  <c r="BE375" i="11"/>
  <c r="BE391" i="11"/>
  <c r="BE410" i="11"/>
  <c r="BE434" i="11"/>
  <c r="BE447" i="11"/>
  <c r="BE450" i="11"/>
  <c r="BE457" i="11"/>
  <c r="BE465" i="11"/>
  <c r="BE472" i="11"/>
  <c r="BE480" i="11"/>
  <c r="BE486" i="11"/>
  <c r="BE512" i="11"/>
  <c r="BE517" i="11"/>
  <c r="BE529" i="11"/>
  <c r="BE567" i="11"/>
  <c r="BE601" i="11"/>
  <c r="BE605" i="11"/>
  <c r="BE608" i="11"/>
  <c r="E48" i="11"/>
  <c r="BE144" i="11"/>
  <c r="BE158" i="11"/>
  <c r="BE200" i="11"/>
  <c r="BE226" i="11"/>
  <c r="BE266" i="11"/>
  <c r="BE335" i="11"/>
  <c r="BE338" i="11"/>
  <c r="BE359" i="11"/>
  <c r="BE365" i="11"/>
  <c r="BE395" i="11"/>
  <c r="BE400" i="11"/>
  <c r="BE405" i="11"/>
  <c r="BE437" i="11"/>
  <c r="BE464" i="11"/>
  <c r="BE473" i="11"/>
  <c r="BE493" i="11"/>
  <c r="BE505" i="11"/>
  <c r="BE519" i="11"/>
  <c r="BE542" i="11"/>
  <c r="BE547" i="11"/>
  <c r="BE552" i="11"/>
  <c r="BE562" i="11"/>
  <c r="BE575" i="11"/>
  <c r="BE586" i="11"/>
  <c r="BE593" i="11"/>
  <c r="BE597" i="11"/>
  <c r="BE623" i="11"/>
  <c r="BE634" i="11"/>
  <c r="BE127" i="11"/>
  <c r="BE167" i="11"/>
  <c r="BE208" i="11"/>
  <c r="BE217" i="11"/>
  <c r="BE235" i="11"/>
  <c r="BE249" i="11"/>
  <c r="BE259" i="11"/>
  <c r="BE278" i="11"/>
  <c r="BE310" i="11"/>
  <c r="BE319" i="11"/>
  <c r="BE324" i="11"/>
  <c r="BE370" i="11"/>
  <c r="BE419" i="11"/>
  <c r="BE431" i="11"/>
  <c r="BE444" i="11"/>
  <c r="BE451" i="11"/>
  <c r="BE453" i="11"/>
  <c r="BE485" i="11"/>
  <c r="BE498" i="11"/>
  <c r="BE514" i="11"/>
  <c r="BE532" i="11"/>
  <c r="BE537" i="11"/>
  <c r="BE539" i="11"/>
  <c r="BE572" i="11"/>
  <c r="BE580" i="11"/>
  <c r="BE616" i="11"/>
  <c r="BE115" i="11"/>
  <c r="BE130" i="11"/>
  <c r="BE134" i="11"/>
  <c r="BE151" i="11"/>
  <c r="BE176" i="11"/>
  <c r="BE185" i="11"/>
  <c r="BE191" i="11"/>
  <c r="BE292" i="11"/>
  <c r="BE328" i="11"/>
  <c r="BE330" i="11"/>
  <c r="BE343" i="11"/>
  <c r="BE353" i="11"/>
  <c r="BE383" i="11"/>
  <c r="BE415" i="11"/>
  <c r="BE425" i="11"/>
  <c r="BE428" i="11"/>
  <c r="BE441" i="11"/>
  <c r="BE478" i="11"/>
  <c r="BE491" i="11"/>
  <c r="BE500" i="11"/>
  <c r="BE507" i="11"/>
  <c r="BE524" i="11"/>
  <c r="BE557" i="11"/>
  <c r="BE582" i="11"/>
  <c r="BE588" i="11"/>
  <c r="BE592" i="11"/>
  <c r="BE627" i="11"/>
  <c r="E48" i="10"/>
  <c r="F55" i="10"/>
  <c r="BE131" i="10"/>
  <c r="BE136" i="10"/>
  <c r="BE146" i="10"/>
  <c r="BE210" i="10"/>
  <c r="BE247" i="10"/>
  <c r="BE249" i="10"/>
  <c r="BE252" i="10"/>
  <c r="BE258" i="10"/>
  <c r="BE263" i="10"/>
  <c r="BE268" i="10"/>
  <c r="BE302" i="10"/>
  <c r="BE318" i="10"/>
  <c r="BE344" i="10"/>
  <c r="BE351" i="10"/>
  <c r="BE358" i="10"/>
  <c r="BE388" i="10"/>
  <c r="BE423" i="10"/>
  <c r="BE443" i="10"/>
  <c r="BE446" i="10"/>
  <c r="BE466" i="10"/>
  <c r="BE484" i="10"/>
  <c r="BE510" i="10"/>
  <c r="BE520" i="10"/>
  <c r="BE529" i="10"/>
  <c r="BE542" i="10"/>
  <c r="BE109" i="10"/>
  <c r="BE113" i="10"/>
  <c r="BE128" i="10"/>
  <c r="BE139" i="10"/>
  <c r="BE143" i="10"/>
  <c r="BE154" i="10"/>
  <c r="BE163" i="10"/>
  <c r="BE181" i="10"/>
  <c r="BE225" i="10"/>
  <c r="BE234" i="10"/>
  <c r="BE278" i="10"/>
  <c r="BE321" i="10"/>
  <c r="BE330" i="10"/>
  <c r="BE342" i="10"/>
  <c r="BE365" i="10"/>
  <c r="BE393" i="10"/>
  <c r="BE398" i="10"/>
  <c r="BE405" i="10"/>
  <c r="BE420" i="10"/>
  <c r="BE449" i="10"/>
  <c r="BE464" i="10"/>
  <c r="BE479" i="10"/>
  <c r="BE494" i="10"/>
  <c r="BE498" i="10"/>
  <c r="BE522" i="10"/>
  <c r="BE524" i="10"/>
  <c r="BE534" i="10"/>
  <c r="BE538" i="10"/>
  <c r="J52" i="10"/>
  <c r="BE172" i="10"/>
  <c r="BE190" i="10"/>
  <c r="BE205" i="10"/>
  <c r="BE215" i="10"/>
  <c r="BE237" i="10"/>
  <c r="BE273" i="10"/>
  <c r="BE283" i="10"/>
  <c r="BE288" i="10"/>
  <c r="BE293" i="10"/>
  <c r="BE305" i="10"/>
  <c r="BE309" i="10"/>
  <c r="BE315" i="10"/>
  <c r="BE325" i="10"/>
  <c r="BE331" i="10"/>
  <c r="BE336" i="10"/>
  <c r="BE367" i="10"/>
  <c r="BE374" i="10"/>
  <c r="BE383" i="10"/>
  <c r="BE385" i="10"/>
  <c r="BE403" i="10"/>
  <c r="BE410" i="10"/>
  <c r="BE415" i="10"/>
  <c r="BE428" i="10"/>
  <c r="BE430" i="10"/>
  <c r="BE438" i="10"/>
  <c r="BE454" i="10"/>
  <c r="BE457" i="10"/>
  <c r="BE489" i="10"/>
  <c r="BE502" i="10"/>
  <c r="BE532" i="10"/>
  <c r="BE99" i="10"/>
  <c r="BE118" i="10"/>
  <c r="BE199" i="10"/>
  <c r="BE220" i="10"/>
  <c r="BE230" i="10"/>
  <c r="BE245" i="10"/>
  <c r="BE298" i="10"/>
  <c r="BE312" i="10"/>
  <c r="BE337" i="10"/>
  <c r="BE353" i="10"/>
  <c r="BE360" i="10"/>
  <c r="BE376" i="10"/>
  <c r="BE435" i="10"/>
  <c r="BE459" i="10"/>
  <c r="BE469" i="10"/>
  <c r="BE474" i="10"/>
  <c r="BE505" i="10"/>
  <c r="BE512" i="10"/>
  <c r="BE528" i="10"/>
  <c r="BE546" i="10"/>
  <c r="AV63" i="1"/>
  <c r="AT63" i="1" s="1"/>
  <c r="E50" i="8"/>
  <c r="J56" i="8"/>
  <c r="BE93" i="8"/>
  <c r="BE102" i="8"/>
  <c r="BE118" i="8"/>
  <c r="BE121" i="8"/>
  <c r="BE96" i="8"/>
  <c r="BE99" i="8"/>
  <c r="BE113" i="8"/>
  <c r="F59" i="8"/>
  <c r="BE90" i="8"/>
  <c r="BE110" i="8"/>
  <c r="BE105" i="8"/>
  <c r="BE108" i="8"/>
  <c r="BE116" i="8"/>
  <c r="BE91" i="7"/>
  <c r="E50" i="7"/>
  <c r="F85" i="7"/>
  <c r="BE95" i="7"/>
  <c r="BE104" i="7"/>
  <c r="BE98" i="7"/>
  <c r="BE101" i="7"/>
  <c r="J56" i="7"/>
  <c r="BE107" i="7"/>
  <c r="F59" i="6"/>
  <c r="BE90" i="6"/>
  <c r="E50" i="6"/>
  <c r="J81" i="6"/>
  <c r="BE91" i="6"/>
  <c r="E50" i="5"/>
  <c r="J82" i="5"/>
  <c r="F85" i="5"/>
  <c r="BE95" i="5"/>
  <c r="BE100" i="5"/>
  <c r="BE91" i="5"/>
  <c r="BE102" i="5"/>
  <c r="BE104" i="5"/>
  <c r="BK89" i="3"/>
  <c r="J89" i="3" s="1"/>
  <c r="J64" i="3" s="1"/>
  <c r="BE96" i="4"/>
  <c r="BE111" i="4"/>
  <c r="BE99" i="4"/>
  <c r="BE101" i="4"/>
  <c r="BE109" i="4"/>
  <c r="BE113" i="4"/>
  <c r="BE116" i="4"/>
  <c r="E50" i="4"/>
  <c r="J56" i="4"/>
  <c r="F59" i="4"/>
  <c r="BE91" i="4"/>
  <c r="BE108" i="4"/>
  <c r="BE101" i="3"/>
  <c r="BE109" i="3"/>
  <c r="BE113" i="3"/>
  <c r="E50" i="3"/>
  <c r="J56" i="3"/>
  <c r="F59" i="3"/>
  <c r="BE91" i="3"/>
  <c r="BE96" i="3"/>
  <c r="BE111" i="3"/>
  <c r="BE99" i="3"/>
  <c r="BE108" i="3"/>
  <c r="BE116" i="3"/>
  <c r="E76" i="2"/>
  <c r="BE89" i="2"/>
  <c r="J80" i="2"/>
  <c r="BE94" i="2"/>
  <c r="BE102" i="2"/>
  <c r="BE105" i="2"/>
  <c r="BE122" i="2"/>
  <c r="BE125" i="2"/>
  <c r="BE128" i="2"/>
  <c r="F55" i="2"/>
  <c r="BE91" i="2"/>
  <c r="BE98" i="2"/>
  <c r="BE107" i="2"/>
  <c r="BE111" i="2"/>
  <c r="BE114" i="2"/>
  <c r="BE118" i="2"/>
  <c r="F35" i="2"/>
  <c r="BB55" i="1"/>
  <c r="F38" i="6"/>
  <c r="BC60" i="1"/>
  <c r="F39" i="7"/>
  <c r="BD61" i="1"/>
  <c r="F35" i="12"/>
  <c r="BB66" i="1" s="1"/>
  <c r="F34" i="2"/>
  <c r="BA55" i="1"/>
  <c r="F36" i="4"/>
  <c r="BA58" i="1"/>
  <c r="F39" i="5"/>
  <c r="BD59" i="1"/>
  <c r="J36" i="7"/>
  <c r="AW61" i="1"/>
  <c r="F35" i="10"/>
  <c r="BB64" i="1" s="1"/>
  <c r="F36" i="11"/>
  <c r="BC65" i="1"/>
  <c r="F39" i="4"/>
  <c r="BD58" i="1" s="1"/>
  <c r="F38" i="5"/>
  <c r="BC59" i="1" s="1"/>
  <c r="J36" i="8"/>
  <c r="AW62" i="1" s="1"/>
  <c r="F37" i="12"/>
  <c r="BD66" i="1"/>
  <c r="F37" i="3"/>
  <c r="BB57" i="1" s="1"/>
  <c r="F37" i="4"/>
  <c r="BB58" i="1"/>
  <c r="F39" i="6"/>
  <c r="BD60" i="1" s="1"/>
  <c r="F39" i="8"/>
  <c r="BD62" i="1" s="1"/>
  <c r="F35" i="11"/>
  <c r="BB65" i="1" s="1"/>
  <c r="F36" i="10"/>
  <c r="BC64" i="1" s="1"/>
  <c r="F34" i="10"/>
  <c r="BA64" i="1" s="1"/>
  <c r="F34" i="11"/>
  <c r="BA65" i="1"/>
  <c r="J34" i="12"/>
  <c r="AW66" i="1" s="1"/>
  <c r="F34" i="12"/>
  <c r="BA66" i="1" s="1"/>
  <c r="F37" i="2"/>
  <c r="BD55" i="1" s="1"/>
  <c r="F36" i="7"/>
  <c r="BA61" i="1"/>
  <c r="J34" i="11"/>
  <c r="AW65" i="1" s="1"/>
  <c r="F37" i="5"/>
  <c r="BB59" i="1"/>
  <c r="F36" i="8"/>
  <c r="BA62" i="1" s="1"/>
  <c r="F37" i="11"/>
  <c r="BD65" i="1" s="1"/>
  <c r="J36" i="3"/>
  <c r="AW57" i="1" s="1"/>
  <c r="J36" i="5"/>
  <c r="AW59" i="1"/>
  <c r="J34" i="10"/>
  <c r="AW64" i="1" s="1"/>
  <c r="F36" i="12"/>
  <c r="BC66" i="1"/>
  <c r="J34" i="2"/>
  <c r="AW55" i="1" s="1"/>
  <c r="F36" i="3"/>
  <c r="BA57" i="1" s="1"/>
  <c r="F38" i="3"/>
  <c r="BC57" i="1" s="1"/>
  <c r="F38" i="4"/>
  <c r="BC58" i="1"/>
  <c r="F37" i="6"/>
  <c r="BB60" i="1" s="1"/>
  <c r="F38" i="7"/>
  <c r="BC61" i="1"/>
  <c r="F37" i="8"/>
  <c r="BB62" i="1" s="1"/>
  <c r="F36" i="2"/>
  <c r="BC55" i="1" s="1"/>
  <c r="AS54" i="1"/>
  <c r="F39" i="3"/>
  <c r="BD57" i="1"/>
  <c r="J36" i="4"/>
  <c r="AW58" i="1"/>
  <c r="F36" i="5"/>
  <c r="BA59" i="1"/>
  <c r="F36" i="6"/>
  <c r="BA60" i="1"/>
  <c r="J36" i="6"/>
  <c r="AW60" i="1"/>
  <c r="F37" i="7"/>
  <c r="BB61" i="1"/>
  <c r="F38" i="8"/>
  <c r="BC62" i="1"/>
  <c r="BA63" i="1"/>
  <c r="F37" i="10"/>
  <c r="BD64" i="1"/>
  <c r="P455" i="11" l="1"/>
  <c r="R455" i="11"/>
  <c r="P96" i="11"/>
  <c r="P95" i="11"/>
  <c r="AU65" i="1"/>
  <c r="T89" i="5"/>
  <c r="T88" i="5"/>
  <c r="R97" i="10"/>
  <c r="R87" i="2"/>
  <c r="R86" i="2"/>
  <c r="T455" i="11"/>
  <c r="P97" i="10"/>
  <c r="P96" i="10" s="1"/>
  <c r="AU64" i="1" s="1"/>
  <c r="P323" i="10"/>
  <c r="T89" i="4"/>
  <c r="T88" i="4"/>
  <c r="R323" i="10"/>
  <c r="P87" i="2"/>
  <c r="P86" i="2" s="1"/>
  <c r="AU55" i="1" s="1"/>
  <c r="T96" i="11"/>
  <c r="P89" i="3"/>
  <c r="P88" i="3"/>
  <c r="AU57" i="1" s="1"/>
  <c r="AU56" i="1" s="1"/>
  <c r="BK96" i="11"/>
  <c r="J96" i="11"/>
  <c r="J60" i="11" s="1"/>
  <c r="R96" i="11"/>
  <c r="R95" i="11"/>
  <c r="T97" i="10"/>
  <c r="T96" i="10" s="1"/>
  <c r="R89" i="7"/>
  <c r="R88" i="7"/>
  <c r="R89" i="5"/>
  <c r="R88" i="5"/>
  <c r="T87" i="2"/>
  <c r="T86" i="2" s="1"/>
  <c r="BK87" i="2"/>
  <c r="J87" i="2"/>
  <c r="J60" i="2"/>
  <c r="BK89" i="7"/>
  <c r="J89" i="7" s="1"/>
  <c r="J64" i="7" s="1"/>
  <c r="BK323" i="10"/>
  <c r="J323" i="10"/>
  <c r="J69" i="10"/>
  <c r="BK455" i="11"/>
  <c r="J455" i="11" s="1"/>
  <c r="J69" i="11" s="1"/>
  <c r="J83" i="12"/>
  <c r="J61" i="12"/>
  <c r="BK89" i="5"/>
  <c r="J89" i="5" s="1"/>
  <c r="J64" i="5" s="1"/>
  <c r="BK88" i="6"/>
  <c r="J88" i="6"/>
  <c r="J64" i="6"/>
  <c r="BK81" i="12"/>
  <c r="J81" i="12"/>
  <c r="J59" i="12" s="1"/>
  <c r="BK89" i="4"/>
  <c r="J89" i="4"/>
  <c r="J64" i="4"/>
  <c r="BK88" i="8"/>
  <c r="J88" i="8"/>
  <c r="J64" i="8" s="1"/>
  <c r="BK97" i="10"/>
  <c r="J97" i="10"/>
  <c r="J60" i="10"/>
  <c r="BK88" i="3"/>
  <c r="J88" i="3"/>
  <c r="J63" i="3"/>
  <c r="F35" i="3"/>
  <c r="AZ57" i="1"/>
  <c r="AZ63" i="1"/>
  <c r="J33" i="12"/>
  <c r="AV66" i="1"/>
  <c r="AT66" i="1"/>
  <c r="F35" i="5"/>
  <c r="AZ59" i="1" s="1"/>
  <c r="F35" i="7"/>
  <c r="AZ61" i="1"/>
  <c r="BD56" i="1"/>
  <c r="J33" i="11"/>
  <c r="AV65" i="1" s="1"/>
  <c r="AT65" i="1" s="1"/>
  <c r="J35" i="7"/>
  <c r="AV61" i="1"/>
  <c r="AT61" i="1"/>
  <c r="F33" i="12"/>
  <c r="AZ66" i="1"/>
  <c r="J35" i="4"/>
  <c r="AV58" i="1" s="1"/>
  <c r="AT58" i="1" s="1"/>
  <c r="BB56" i="1"/>
  <c r="AX56" i="1"/>
  <c r="BA56" i="1"/>
  <c r="AW56" i="1" s="1"/>
  <c r="F35" i="4"/>
  <c r="AZ58" i="1"/>
  <c r="J35" i="8"/>
  <c r="AV62" i="1"/>
  <c r="AT62" i="1" s="1"/>
  <c r="F33" i="2"/>
  <c r="AZ55" i="1" s="1"/>
  <c r="BC56" i="1"/>
  <c r="AY56" i="1"/>
  <c r="F33" i="11"/>
  <c r="AZ65" i="1" s="1"/>
  <c r="F35" i="6"/>
  <c r="AZ60" i="1"/>
  <c r="F35" i="8"/>
  <c r="AZ62" i="1"/>
  <c r="J33" i="2"/>
  <c r="AV55" i="1" s="1"/>
  <c r="AT55" i="1" s="1"/>
  <c r="J35" i="3"/>
  <c r="AV57" i="1" s="1"/>
  <c r="AT57" i="1" s="1"/>
  <c r="J35" i="6"/>
  <c r="AV60" i="1" s="1"/>
  <c r="AT60" i="1" s="1"/>
  <c r="F33" i="10"/>
  <c r="AZ64" i="1"/>
  <c r="J35" i="5"/>
  <c r="AV59" i="1"/>
  <c r="AT59" i="1" s="1"/>
  <c r="J33" i="10"/>
  <c r="AV64" i="1" s="1"/>
  <c r="AT64" i="1" s="1"/>
  <c r="T95" i="11" l="1"/>
  <c r="R96" i="10"/>
  <c r="BK88" i="5"/>
  <c r="J88" i="5"/>
  <c r="BK87" i="8"/>
  <c r="J87" i="8"/>
  <c r="J63" i="8"/>
  <c r="BK88" i="4"/>
  <c r="J88" i="4" s="1"/>
  <c r="J63" i="4" s="1"/>
  <c r="BK95" i="11"/>
  <c r="J95" i="11"/>
  <c r="J59" i="11" s="1"/>
  <c r="BK87" i="6"/>
  <c r="J87" i="6"/>
  <c r="J63" i="6" s="1"/>
  <c r="BK88" i="7"/>
  <c r="J88" i="7" s="1"/>
  <c r="J63" i="7" s="1"/>
  <c r="BK86" i="2"/>
  <c r="J86" i="2" s="1"/>
  <c r="J30" i="2" s="1"/>
  <c r="AG55" i="1" s="1"/>
  <c r="BK96" i="10"/>
  <c r="J96" i="10"/>
  <c r="BC54" i="1"/>
  <c r="W32" i="1"/>
  <c r="J30" i="10"/>
  <c r="AG64" i="1"/>
  <c r="AU54" i="1"/>
  <c r="J30" i="12"/>
  <c r="AG66" i="1" s="1"/>
  <c r="BB54" i="1"/>
  <c r="W31" i="1" s="1"/>
  <c r="J32" i="5"/>
  <c r="AG59" i="1"/>
  <c r="AZ56" i="1"/>
  <c r="AV56" i="1" s="1"/>
  <c r="AT56" i="1" s="1"/>
  <c r="BA54" i="1"/>
  <c r="AW54" i="1"/>
  <c r="BD54" i="1"/>
  <c r="W33" i="1" s="1"/>
  <c r="J32" i="3"/>
  <c r="AG57" i="1" s="1"/>
  <c r="J39" i="10" l="1"/>
  <c r="J39" i="12"/>
  <c r="J39" i="2"/>
  <c r="J41" i="5"/>
  <c r="J63" i="5"/>
  <c r="J59" i="2"/>
  <c r="J59" i="10"/>
  <c r="J41" i="3"/>
  <c r="AN57" i="1"/>
  <c r="AN59" i="1"/>
  <c r="AN64" i="1"/>
  <c r="AN66" i="1"/>
  <c r="AN55" i="1"/>
  <c r="J30" i="11"/>
  <c r="AG65" i="1" s="1"/>
  <c r="AN65" i="1" s="1"/>
  <c r="AX54" i="1"/>
  <c r="AY54" i="1"/>
  <c r="J32" i="6"/>
  <c r="AG60" i="1"/>
  <c r="J32" i="7"/>
  <c r="AG61" i="1" s="1"/>
  <c r="J32" i="4"/>
  <c r="AG58" i="1" s="1"/>
  <c r="J32" i="8"/>
  <c r="AG62" i="1"/>
  <c r="AZ54" i="1"/>
  <c r="J41" i="6" l="1"/>
  <c r="J39" i="11"/>
  <c r="J41" i="7"/>
  <c r="J41" i="4"/>
  <c r="J41" i="8"/>
  <c r="AN61" i="1"/>
  <c r="AN58" i="1"/>
  <c r="AN60" i="1"/>
  <c r="AN62" i="1"/>
  <c r="AG56" i="1"/>
  <c r="AN56" i="1" s="1"/>
  <c r="AV54" i="1"/>
  <c r="AG54" i="1" l="1"/>
  <c r="AK26" i="1" s="1"/>
  <c r="AT54" i="1"/>
</calcChain>
</file>

<file path=xl/sharedStrings.xml><?xml version="1.0" encoding="utf-8"?>
<sst xmlns="http://schemas.openxmlformats.org/spreadsheetml/2006/main" count="13490" uniqueCount="1714">
  <si>
    <t>Export Komplet</t>
  </si>
  <si>
    <t>VZ</t>
  </si>
  <si>
    <t>2.0</t>
  </si>
  <si>
    <t/>
  </si>
  <si>
    <t>False</t>
  </si>
  <si>
    <t>{ca49ec95-c7bf-4935-a12a-f10e3f38a77c}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</si>
  <si>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</si>
  <si>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</si>
  <si>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</si>
  <si>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</si>
  <si>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</si>
  <si>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</si>
  <si>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</si>
  <si>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</si>
  <si>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</si>
  <si>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5/21049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</si>
  <si>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</si>
  <si>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</si>
  <si>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Překladiště a sběrný dvůr TS Bruntál - 0. etapa</t>
  </si>
  <si>
    <t>KSO:</t>
  </si>
  <si>
    <t>CC-CZ:</t>
  </si>
  <si>
    <t>Místo:</t>
  </si>
  <si>
    <t>Bruntál</t>
  </si>
  <si>
    <t>Datum:</t>
  </si>
  <si>
    <t>31.5.2024</t>
  </si>
  <si>
    <t>Zadavatel:</t>
  </si>
  <si>
    <t>IČ:</t>
  </si>
  <si>
    <t>TS Bruntál s.ro.</t>
  </si>
  <si>
    <t>DIČ:</t>
  </si>
  <si>
    <t>Uchazeč:</t>
  </si>
  <si>
    <t>Vyplň údaj</t>
  </si>
  <si>
    <t>Projektant:</t>
  </si>
  <si>
    <t>SHB a.s.</t>
  </si>
  <si>
    <t>True</t>
  </si>
  <si>
    <t>Zpracovatel:</t>
  </si>
  <si>
    <t>Ing. Michal Pazdziora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</si>
  <si>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</si>
  <si>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</si>
  <si>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</si>
  <si>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</si>
  <si>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</si>
  <si>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</si>
  <si>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</si>
  <si>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</si>
  <si>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</si>
  <si>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</si>
  <si>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</si>
  <si>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</si>
  <si>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</si>
  <si>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</si>
  <si>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</si>
  <si>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</si>
  <si>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</si>
  <si>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</si>
  <si>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</si>
  <si>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</si>
  <si>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</si>
  <si>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</si>
  <si>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</si>
  <si>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</si>
  <si>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</si>
  <si>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</si>
  <si>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</si>
  <si>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</si>
  <si>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</si>
  <si>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</si>
  <si>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</si>
  <si>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</si>
  <si>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</si>
  <si>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</si>
  <si>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</si>
  <si>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</si>
  <si>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</si>
  <si>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</si>
  <si>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</si>
  <si>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</si>
  <si>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</si>
  <si>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</si>
  <si>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</si>
  <si>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</si>
  <si>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</si>
  <si>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{e733e89a-4031-4d68-963f-3860aa7d7371}</t>
  </si>
  <si>
    <t>2</t>
  </si>
  <si>
    <t>SO 001</t>
  </si>
  <si>
    <t xml:space="preserve">Demolice stávajících budov, zařízení a příprava území </t>
  </si>
  <si>
    <t>{e3e3238a-f4aa-4148-9cec-0db410a17b76}</t>
  </si>
  <si>
    <t>001</t>
  </si>
  <si>
    <t>Bourání skladu nebezpečného odpadu</t>
  </si>
  <si>
    <t>Soupis</t>
  </si>
  <si>
    <t>{916de8bf-e08f-4bff-8185-7a41d493b4fc}</t>
  </si>
  <si>
    <t>002</t>
  </si>
  <si>
    <t>Bourání přístřešku kójí tříděného odpadu</t>
  </si>
  <si>
    <t>{5d54308c-ad5a-40f8-9a39-19954edc0f77}</t>
  </si>
  <si>
    <t>003</t>
  </si>
  <si>
    <t>Bourání betonových kójí</t>
  </si>
  <si>
    <t>{b887e4b0-c8d6-48e1-a4e6-2cca3a6b30b5}</t>
  </si>
  <si>
    <t>006</t>
  </si>
  <si>
    <t>Bourání kontejnerů a UNIMO buňky usazené na zpevněných plochách</t>
  </si>
  <si>
    <t>{3d7ec887-b7c6-42e3-93af-82841e5a4fda}</t>
  </si>
  <si>
    <t>008</t>
  </si>
  <si>
    <t>Bourání oplocení</t>
  </si>
  <si>
    <t>{aa793bd4-1ada-421e-a3ca-07a6c78bd3db}</t>
  </si>
  <si>
    <t>010</t>
  </si>
  <si>
    <t>Příprava území</t>
  </si>
  <si>
    <t>{61900811-8f14-4b33-9098-d4d41971becf}</t>
  </si>
  <si>
    <t>SO 111</t>
  </si>
  <si>
    <t>Zpevněné plochy</t>
  </si>
  <si>
    <t>{0684de95-1137-4f58-9dbe-c8f1060ff376}</t>
  </si>
  <si>
    <t>SO 701</t>
  </si>
  <si>
    <t>Sklad nebezpečného odpadu</t>
  </si>
  <si>
    <t>{3bcc1a32-945d-438b-9953-3625b237bf87}</t>
  </si>
  <si>
    <t>SO 702</t>
  </si>
  <si>
    <t>Přístřešek pro kóje</t>
  </si>
  <si>
    <t>{17dbf836-a0f1-4079-b978-2d463bc1d753}</t>
  </si>
  <si>
    <t>SO 801</t>
  </si>
  <si>
    <t>Vegetační úpravy</t>
  </si>
  <si>
    <t>{d2d97ca6-87db-41dd-a293-ec0fd1e4147d}</t>
  </si>
  <si>
    <t>KRYCÍ LIST SOUPISU PRACÍ</t>
  </si>
  <si>
    <t>Objekt:</t>
  </si>
  <si>
    <t>SO 000 - Všeobecné položky</t>
  </si>
  <si>
    <t>Ing. Petr Fraš</t>
  </si>
  <si>
    <t>REKAPITULACE ČLENĚNÍ SOUPISU PRACÍ</t>
  </si>
  <si>
    <t>Kód dílu - Popis</t>
  </si>
  <si>
    <t>Cena celkem [CZK]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</si>
  <si>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</si>
  <si>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</si>
  <si>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</si>
  <si>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</si>
  <si>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</si>
  <si>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</si>
  <si>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</si>
  <si>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</si>
  <si>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</si>
  <si>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</si>
  <si>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</si>
  <si>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</si>
  <si>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</si>
  <si>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</si>
  <si>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</si>
  <si>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</si>
  <si>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</si>
  <si>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</si>
  <si>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</si>
  <si>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</si>
  <si>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</si>
  <si>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</si>
  <si>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</si>
  <si>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</si>
  <si>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</si>
  <si>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</si>
  <si>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</si>
  <si>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013002000</t>
  </si>
  <si>
    <t>Projektové práce</t>
  </si>
  <si>
    <t>kpl</t>
  </si>
  <si>
    <t>vlastni</t>
  </si>
  <si>
    <t>1024</t>
  </si>
  <si>
    <t>1755040545</t>
  </si>
  <si>
    <t>P</t>
  </si>
  <si>
    <t>Poznámka k položce:_x000D_
- vypracování dokumentace přechodného DZ_x000D_
- projednání dopravního opatření na DI Policie ČR, včetně zajištění vydání stanovení, získání rozhodnutí (zvláštní užívání komunikace k prováděným pracím a úhrady vyměřených poplatků) před zahájením prací</t>
  </si>
  <si>
    <t>013244000</t>
  </si>
  <si>
    <t>Dokumentace dílenská</t>
  </si>
  <si>
    <t>kpl.</t>
  </si>
  <si>
    <t>vlastní</t>
  </si>
  <si>
    <t>-955577452</t>
  </si>
  <si>
    <t>Poznámka k položce:_x000D_
V jednotkové ceně zahrnuty náklady na vypracování :_x000D_
Prováděcí / dílenské dokumentace pro provedení stavby vč. potřebných detailů_x000D_
Účast geologa na stavbě a vypracování měření modulů přetvárnosti dotčených ploch a případná úprava sanace podle skutečně naměřených hodnot_x000D_
VEŠKERÉ FORMY A PŘEDÁNÍ SE ŘÍDÍ PODMÍNKAMI ZADÁVACÍ DOKUMENTACE STAVBY</t>
  </si>
  <si>
    <t>VV</t>
  </si>
  <si>
    <t>3</t>
  </si>
  <si>
    <t>013254000</t>
  </si>
  <si>
    <t>Dokumentace skutečného provedení stavby</t>
  </si>
  <si>
    <t>-82781906</t>
  </si>
  <si>
    <t>Poznámka k položce:_x000D_
VEŠKERÉ FORMY A PŘEDÁNÍ SE ŘÍDÍ PODMÍNKAMI ZADÁVACÍ DOKUMENTACE STAVBY</t>
  </si>
  <si>
    <t>VRN2</t>
  </si>
  <si>
    <t>Příprava staveniště</t>
  </si>
  <si>
    <t>4</t>
  </si>
  <si>
    <t>020001000</t>
  </si>
  <si>
    <t>172869246</t>
  </si>
  <si>
    <t>Poznámka k položce:_x000D_
-Zřízení trvalé, dočasné 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</t>
  </si>
  <si>
    <t>VRN3</t>
  </si>
  <si>
    <t>Zařízení staveniště</t>
  </si>
  <si>
    <t>030001000</t>
  </si>
  <si>
    <t>-293184004</t>
  </si>
  <si>
    <t>Poznámka k položce:_x000D_
-kancelářské/skladovací/sociální objekty, oplocení stavby, ostraha staveniště, kompletní vnitrostaveništní rozvody všech potřebných energií vč. jejich poplatků, zajištění podružných měření spotřeby</t>
  </si>
  <si>
    <t>6</t>
  </si>
  <si>
    <t>034303000</t>
  </si>
  <si>
    <t>Dopravní značení na staveništi</t>
  </si>
  <si>
    <t>527806823</t>
  </si>
  <si>
    <t>Poznámka k položce:_x000D_
- zajištění přechodného dopravního značení na objízdné trasy_x000D_
- zrušení přechodného dopravního značení</t>
  </si>
  <si>
    <t>7</t>
  </si>
  <si>
    <t>039002000</t>
  </si>
  <si>
    <t>Zrušení zařízení staveniště</t>
  </si>
  <si>
    <t>109837915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</si>
  <si>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</si>
  <si>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</si>
  <si>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</si>
  <si>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8</t>
  </si>
  <si>
    <t>043103000</t>
  </si>
  <si>
    <t>Zkoušky bez rozlišení</t>
  </si>
  <si>
    <t>981678019</t>
  </si>
  <si>
    <t>Poznámka k položce:_x000D_
Provedení všech zkoušek a revizí předepsaných projektovou a zadávací dokumentací, platnými normami, návodů k obsluze - (neuvedených v jednotlivých soupisech prací)</t>
  </si>
  <si>
    <t>9</t>
  </si>
  <si>
    <t>045002000</t>
  </si>
  <si>
    <t>Kompletační a koordinační činnost</t>
  </si>
  <si>
    <t>95948490</t>
  </si>
  <si>
    <t>Poznámka k položce:_x000D_
-příprava předávací dokumentace dle ZD_x000D_
-ostatní kompletační činnost</t>
  </si>
  <si>
    <t>VRN7</t>
  </si>
  <si>
    <t>Provozní vlivy</t>
  </si>
  <si>
    <t>10</t>
  </si>
  <si>
    <t>071103000</t>
  </si>
  <si>
    <t>Provoz investora</t>
  </si>
  <si>
    <t>1085896636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</si>
  <si>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areálu, provizorní bezpečnostní zastřešení vstupu do objektu)_x000D_
(+ případná ochrana a zakrytí určených prvků a konstrukcí - ZABEZPEČENÍ PŘED POŠKOZENÍM STAVEBNÍ ČINNOSTÍ)</t>
  </si>
  <si>
    <t>VRN9</t>
  </si>
  <si>
    <t>Ostatní náklady</t>
  </si>
  <si>
    <t>11</t>
  </si>
  <si>
    <t>090001000</t>
  </si>
  <si>
    <t>-1900314145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</si>
  <si>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</si>
  <si>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091002000</t>
  </si>
  <si>
    <t>Provizorní sjezd na staveniště</t>
  </si>
  <si>
    <t>m2</t>
  </si>
  <si>
    <t>269429909</t>
  </si>
  <si>
    <t>Poznámka k položce:_x000D_
-kompletní provedení provizorního sjezdu ze silnice Polní na stavenište_x000D_
-tloušťka a skladba konstrukce dle potřeby zhotovitele (štěrkodrť, recyklát, betonové panely apod), rozpočet předpokládá kryt z kameniva 2x 200mm_x000D_
-následné uvedení do původního stavu</t>
  </si>
  <si>
    <t>110</t>
  </si>
  <si>
    <t>13</t>
  </si>
  <si>
    <t>092002000</t>
  </si>
  <si>
    <t>Provizorní přístup k obsluze nových objektů</t>
  </si>
  <si>
    <t>1840457333</t>
  </si>
  <si>
    <t>Poznámka k položce:_x000D_
-kompletní provedení provizorního přístupu k obsluze nových objektů, do doby výstavby 1.a 2.etapy_x000D_
-tloušťka a skladba konstrukce dle potřeby investora (štěrkodrť, recyklát, betonové panely apod), předpokládá kryt z kameniva 2x 200mm_x000D_
-včetně dosvahování na stávající stav</t>
  </si>
  <si>
    <t>485</t>
  </si>
  <si>
    <t xml:space="preserve">SO 001 - Demolice stávajících budov, zařízení a příprava území </t>
  </si>
  <si>
    <t>Soupis:</t>
  </si>
  <si>
    <t>001 - Bourání skladu nebezpečného odpadu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</si>
  <si>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</si>
  <si>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</si>
  <si>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</si>
  <si>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</si>
  <si>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</si>
  <si>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</si>
  <si>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961055111</t>
  </si>
  <si>
    <t>Bourání základů z betonu železového</t>
  </si>
  <si>
    <t>m3</t>
  </si>
  <si>
    <t>CS ÚRS 2024 01</t>
  </si>
  <si>
    <t>-407244563</t>
  </si>
  <si>
    <t>Online PSC</t>
  </si>
  <si>
    <t>https://podminky.urs.cz/item/CS_URS_2024_01/961055111</t>
  </si>
  <si>
    <t>"železobeton"</t>
  </si>
  <si>
    <t>0,6*0,6*0,8*15</t>
  </si>
  <si>
    <t>Součet</t>
  </si>
  <si>
    <t>965043441</t>
  </si>
  <si>
    <t>Bourání mazanin betonových s potěrem nebo teracem tl. do 150 mm, plochy přes 4 m2</t>
  </si>
  <si>
    <t>-356084597</t>
  </si>
  <si>
    <t>https://podminky.urs.cz/item/CS_URS_2024_01/965043441</t>
  </si>
  <si>
    <t>21,29*10,39*0,2</t>
  </si>
  <si>
    <t>965049112</t>
  </si>
  <si>
    <t>Bourání mazanin Příplatek k cenám za bourání mazanin betonových se svařovanou sítí, tl. přes 100 mm</t>
  </si>
  <si>
    <t>-1914853853</t>
  </si>
  <si>
    <t>https://podminky.urs.cz/item/CS_URS_2024_01/965049112</t>
  </si>
  <si>
    <t>981332111</t>
  </si>
  <si>
    <t>Demolice ocelových konstrukcí hal, sil, technologických zařízení apod. jakýmkoliv způsobem</t>
  </si>
  <si>
    <t>t</t>
  </si>
  <si>
    <t>-22382824</t>
  </si>
  <si>
    <t>https://podminky.urs.cz/item/CS_URS_2024_01/981332111</t>
  </si>
  <si>
    <t>"30 kg/m3 OP"</t>
  </si>
  <si>
    <t>21,29*10,39*4,28*30*0,001</t>
  </si>
  <si>
    <t>(0,195+5,0)*21,29*(5,535-4,28)*30*0,001</t>
  </si>
  <si>
    <t>997</t>
  </si>
  <si>
    <t>Přesun sutě</t>
  </si>
  <si>
    <t>979951112R00</t>
  </si>
  <si>
    <t>Výkup kovů - železný šrot tl. nad 4 mm</t>
  </si>
  <si>
    <t>1088983046</t>
  </si>
  <si>
    <t>997006006</t>
  </si>
  <si>
    <t>Úprava stavebního odpadu drcení s dopravou na vzdálenost do 100 m a naložením do drtícího zařízení ze zdiva betonového</t>
  </si>
  <si>
    <t>-363987984</t>
  </si>
  <si>
    <t>https://podminky.urs.cz/item/CS_URS_2024_01/997006006</t>
  </si>
  <si>
    <t>997221551</t>
  </si>
  <si>
    <t>Vodorovná doprava suti bez naložení, ale se složením a s hrubým urovnáním ze sypkých materiálů, na vzdálenost do 1 km</t>
  </si>
  <si>
    <t>-786883409</t>
  </si>
  <si>
    <t>https://podminky.urs.cz/item/CS_URS_2024_01/997221551</t>
  </si>
  <si>
    <t>997221559</t>
  </si>
  <si>
    <t>Vodorovná doprava suti bez naložení, ale se složením a s hrubým urovnáním Příplatek k ceně za každý další započatý 1 km přes 1 km</t>
  </si>
  <si>
    <t>-1460654069</t>
  </si>
  <si>
    <t>https://podminky.urs.cz/item/CS_URS_2024_01/997221559</t>
  </si>
  <si>
    <t>32,566*2</t>
  </si>
  <si>
    <t>997221611</t>
  </si>
  <si>
    <t>Nakládání na dopravní prostředky pro vodorovnou dopravu suti</t>
  </si>
  <si>
    <t>1939534566</t>
  </si>
  <si>
    <t>https://podminky.urs.cz/item/CS_URS_2024_01/997221611</t>
  </si>
  <si>
    <t>002 - Bourání přístřešku kójí tříděného odpadu</t>
  </si>
  <si>
    <t>-1493216766</t>
  </si>
  <si>
    <t>0,6*0,6*0,8*10</t>
  </si>
  <si>
    <t>Bourání mazanin betonových s potěrem nebo teracem tl do 150 mm pl přes 4 m2</t>
  </si>
  <si>
    <t>-202032441</t>
  </si>
  <si>
    <t>20,37*5,55*0,2</t>
  </si>
  <si>
    <t>-1515839256</t>
  </si>
  <si>
    <t>-1608961506</t>
  </si>
  <si>
    <t>"15 kg/m3 OP"</t>
  </si>
  <si>
    <t>20,37*5,55*3,79*15*0,001</t>
  </si>
  <si>
    <t>20,37*5,55*(1,15/2)*15*0,001</t>
  </si>
  <si>
    <t>1410070491</t>
  </si>
  <si>
    <t>1659863431</t>
  </si>
  <si>
    <t>Vodorovná doprava suti bez naložení, ale se složením a s hrubým urovnáním ze sypkých materiálů, na vzdálenost do 1 km</t>
  </si>
  <si>
    <t>-1223448063</t>
  </si>
  <si>
    <t>Vodorovná doprava suti bez naložení, ale se složením a s hrubým urovnáním Příplatek k ceně za každý další i započatý 1 km přes 1 km</t>
  </si>
  <si>
    <t>1150308872</t>
  </si>
  <si>
    <t>7,402*2</t>
  </si>
  <si>
    <t>-2092320084</t>
  </si>
  <si>
    <t>003 - Bourání betonových kójí</t>
  </si>
  <si>
    <t>1825689887</t>
  </si>
  <si>
    <t>"železobeton podzemní část do nezámrzné hloubky"</t>
  </si>
  <si>
    <t>(0,3+5,0+0,3+5,0+0,3+6,2+5,5)*0,3*0,8</t>
  </si>
  <si>
    <t>962052211</t>
  </si>
  <si>
    <t>Bourání zdiva železobetonového nadzákladového, objemu přes 1 m3</t>
  </si>
  <si>
    <t>-1469737828</t>
  </si>
  <si>
    <t>https://podminky.urs.cz/item/CS_URS_2024_01/962052211</t>
  </si>
  <si>
    <t>"nadzemní část"</t>
  </si>
  <si>
    <t>(0,3+5,0+0,3+5,0+0,3+6,2+5,5)*0,3*1,6</t>
  </si>
  <si>
    <t>-682806447</t>
  </si>
  <si>
    <t>-1705110504</t>
  </si>
  <si>
    <t>915671002</t>
  </si>
  <si>
    <t>006 - Bourání kontejnerů a UNIMO buňky usazené na zpevněných plochách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</si>
  <si>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</si>
  <si>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</si>
  <si>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</si>
  <si>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</si>
  <si>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</si>
  <si>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</si>
  <si>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9147201.3</t>
  </si>
  <si>
    <t>Likvidace kontejneru sklad 6,0x3,0*2,8 m - kompletní provedení, odpojení od přípojek</t>
  </si>
  <si>
    <t>soubo</t>
  </si>
  <si>
    <t>512</t>
  </si>
  <si>
    <t>-1248952549</t>
  </si>
  <si>
    <t>921047.1</t>
  </si>
  <si>
    <t>Zaslepení přípojek ke kontejnerům</t>
  </si>
  <si>
    <t>soubor</t>
  </si>
  <si>
    <t>-472921414</t>
  </si>
  <si>
    <t>008 - Bourání oplocení</t>
  </si>
  <si>
    <t>961044111</t>
  </si>
  <si>
    <t>Bourání základů z betonu prostého</t>
  </si>
  <si>
    <t>-277063477</t>
  </si>
  <si>
    <t>https://podminky.urs.cz/item/CS_URS_2024_01/961044111</t>
  </si>
  <si>
    <t>"patky"</t>
  </si>
  <si>
    <t>0,4*0,4*0,9*35</t>
  </si>
  <si>
    <t>966071822</t>
  </si>
  <si>
    <t>Rozebrání oplocení z pletiva drátěného se čtvercovými oky, výšky přes 1,6 do 2,0 m</t>
  </si>
  <si>
    <t>m</t>
  </si>
  <si>
    <t>286656937</t>
  </si>
  <si>
    <t>https://podminky.urs.cz/item/CS_URS_2024_01/966071822</t>
  </si>
  <si>
    <t>"viz TZ" 103</t>
  </si>
  <si>
    <t>966071832</t>
  </si>
  <si>
    <t>Rozebrání oplocení z pletiva ostnatého drátu, výšky přes 2,0 m</t>
  </si>
  <si>
    <t>1838577688</t>
  </si>
  <si>
    <t>https://podminky.urs.cz/item/CS_URS_2024_01/966071832</t>
  </si>
  <si>
    <t>-1312250002</t>
  </si>
  <si>
    <t>10,831</t>
  </si>
  <si>
    <t>1596791660</t>
  </si>
  <si>
    <t>816838264</t>
  </si>
  <si>
    <t>010 - Příprava území</t>
  </si>
  <si>
    <t xml:space="preserve">    1 - Zemní práce</t>
  </si>
  <si>
    <t>Zemní práce</t>
  </si>
  <si>
    <t>111251101</t>
  </si>
  <si>
    <t>Odstranění křovin a stromů s odstraněním kořenů strojně průměru kmene do 100 mm v rovině nebo ve svahu sklonu terénu do 1:5, při celkové ploše do 100 m2</t>
  </si>
  <si>
    <t>2098232134</t>
  </si>
  <si>
    <t>https://podminky.urs.cz/item/CS_URS_2024_01/111251101</t>
  </si>
  <si>
    <t>Poznámka k položce:_x000D_
štěpkovaná dřevní hmota nebo kulatina bude využita na stavbě nebo ponehána investorovi</t>
  </si>
  <si>
    <t>112151112</t>
  </si>
  <si>
    <t>Pokácení stromu směrové v celku s odřezáním kmene a s odvětvením průměru kmene přes 200 do 300 mm</t>
  </si>
  <si>
    <t>kus</t>
  </si>
  <si>
    <t>-1602718266</t>
  </si>
  <si>
    <t>https://podminky.urs.cz/item/CS_URS_2024_01/112151112</t>
  </si>
  <si>
    <t>112151313</t>
  </si>
  <si>
    <t>Pokácení stromu postupné bez spouštění částí kmene a koruny o průměru na řezné ploše pařezu přes 300 do 400 mm</t>
  </si>
  <si>
    <t>-1548864556</t>
  </si>
  <si>
    <t>https://podminky.urs.cz/item/CS_URS_2024_01/112151313</t>
  </si>
  <si>
    <t>112151314</t>
  </si>
  <si>
    <t>Pokácení stromu postupné bez spouštění částí kmene a koruny o průměru na řezné ploše pařezu přes 400 do 500 mm</t>
  </si>
  <si>
    <t>1259800378</t>
  </si>
  <si>
    <t>https://podminky.urs.cz/item/CS_URS_2024_01/112151314</t>
  </si>
  <si>
    <t>112155215</t>
  </si>
  <si>
    <t>Štěpkování s naložením na dopravní prostředek a odvozem do 20 km stromků a větví solitérů, průměru kmene do 300 mm</t>
  </si>
  <si>
    <t>-724026697</t>
  </si>
  <si>
    <t>https://podminky.urs.cz/item/CS_URS_2024_01/112155215</t>
  </si>
  <si>
    <t>Poznámka k položce:_x000D_
štěpkovaná dřevní hmota bude využita na stavbě nebo ponehána investorovi</t>
  </si>
  <si>
    <t>112155221</t>
  </si>
  <si>
    <t>Štěpkování s naložením na dopravní prostředek a odvozem do 20 km stromků a větví solitérů, průměru kmene přes 300 do 500 mm</t>
  </si>
  <si>
    <t>-1620627198</t>
  </si>
  <si>
    <t>https://podminky.urs.cz/item/CS_URS_2024_01/112155221</t>
  </si>
  <si>
    <t>1121552R</t>
  </si>
  <si>
    <t>Štěpkování pařezů s naložením na dopravní prostředek a odvozem do 20 km</t>
  </si>
  <si>
    <t>vlastní.</t>
  </si>
  <si>
    <t>1383389116</t>
  </si>
  <si>
    <t>112251102</t>
  </si>
  <si>
    <t>Odstranění pařezů strojně s jejich vykopáním nebo vytrháním průměru přes 300 do 500 mm</t>
  </si>
  <si>
    <t>236868623</t>
  </si>
  <si>
    <t>https://podminky.urs.cz/item/CS_URS_2024_01/112251102</t>
  </si>
  <si>
    <t>112251103</t>
  </si>
  <si>
    <t>Odstranění pařezů strojně s jejich vykopáním nebo vytrháním průměru přes 500 do 700 mm</t>
  </si>
  <si>
    <t>187848071</t>
  </si>
  <si>
    <t>https://podminky.urs.cz/item/CS_URS_2024_01/112251103</t>
  </si>
  <si>
    <t>121151115</t>
  </si>
  <si>
    <t>Sejmutí ornice strojně při souvislé ploše přes 100 do 500 m2, tl. vrstvy přes 250 do 300 mm</t>
  </si>
  <si>
    <t>1179859073</t>
  </si>
  <si>
    <t>https://podminky.urs.cz/item/CS_URS_2024_01/121151115</t>
  </si>
  <si>
    <t>121151125</t>
  </si>
  <si>
    <t>Sejmutí ornice strojně při souvislé ploše přes 500 m2, tl. vrstvy přes 250 do 300 mm</t>
  </si>
  <si>
    <t>1317046006</t>
  </si>
  <si>
    <t>https://podminky.urs.cz/item/CS_URS_2024_01/121151125</t>
  </si>
  <si>
    <t>"sejmutí humózní vrstvy" 902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</si>
  <si>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</si>
  <si>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</si>
  <si>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1197307503</t>
  </si>
  <si>
    <t>https://podminky.urs.cz/item/CS_URS_2024_01/162351103</t>
  </si>
  <si>
    <t>"přemístění sejmuté ornice na mezideponi v rámci staveniště"</t>
  </si>
  <si>
    <t>(902+378,4)*0,3</t>
  </si>
  <si>
    <t>SO 701 - Sklad nebezpečného odpadu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</si>
  <si>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</si>
  <si>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</si>
  <si>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</si>
  <si>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</si>
  <si>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</si>
  <si>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</si>
  <si>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</si>
  <si>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</si>
  <si>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</si>
  <si>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</si>
  <si>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</si>
  <si>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</si>
  <si>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</si>
  <si>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    767 - Konstrukce zámečnické</t>
  </si>
  <si>
    <t>131251104</t>
  </si>
  <si>
    <t>Hloubení nezapažených jam a zářezů strojně s urovnáním dna do předepsaného profilu a spádu v hornině třídy těžitelnosti I skupiny 3 přes 100 do 500 m3</t>
  </si>
  <si>
    <t>-315455269</t>
  </si>
  <si>
    <t>https://podminky.urs.cz/item/CS_URS_2024_01/131251104</t>
  </si>
  <si>
    <t>TZ, Základy</t>
  </si>
  <si>
    <t>0,65*135,6</t>
  </si>
  <si>
    <t>0,5*70,1</t>
  </si>
  <si>
    <t>0,3*22,8</t>
  </si>
  <si>
    <t>0,55*2,4*2,4*4+0,4*1,8*1,8*4</t>
  </si>
  <si>
    <t>0,55*2,4*2,6*6+0,4*1,8*2*6</t>
  </si>
  <si>
    <t>0,55*2,6*3*4+0,4*2*2,4*4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</si>
  <si>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</si>
  <si>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</si>
  <si>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-1003167442</t>
  </si>
  <si>
    <t>https://podminky.urs.cz/item/CS_URS_2024_01/162751117</t>
  </si>
  <si>
    <t>201,958-31,668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</si>
  <si>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</si>
  <si>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</si>
  <si>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60046529</t>
  </si>
  <si>
    <t>https://podminky.urs.cz/item/CS_URS_2024_01/162751119</t>
  </si>
  <si>
    <t>170,29*5 "Přepočtené koeficientem množství</t>
  </si>
  <si>
    <t>167151111</t>
  </si>
  <si>
    <t>Nakládání, skládání a překládání neulehlého výkopku nebo sypaniny strojně nakládání, množství přes 100 m3, z hornin třídy těžitelnosti I, skupiny 1 až 3</t>
  </si>
  <si>
    <t>1703097836</t>
  </si>
  <si>
    <t>https://podminky.urs.cz/item/CS_URS_2024_01/167151111</t>
  </si>
  <si>
    <t>171201231</t>
  </si>
  <si>
    <t>Poplatek za uložení stavebního odpadu na recyklační skládce (skládkovné) zeminy a kamení zatříděného do Katalogu odpadů pod kódem 17 05 04</t>
  </si>
  <si>
    <t>1018791288</t>
  </si>
  <si>
    <t>"1,7 t/m3"</t>
  </si>
  <si>
    <t>170,29*1,7</t>
  </si>
  <si>
    <t>174151101</t>
  </si>
  <si>
    <t>Zásyp sypaninou z jakékoliv horniny strojně s uložením výkopku ve vrstvách se zhutněním jam, šachet, rýh nebo kolem objektů v těchto vykopávkách</t>
  </si>
  <si>
    <t>538499699</t>
  </si>
  <si>
    <t>https://podminky.urs.cz/item/CS_URS_2024_01/174151101</t>
  </si>
  <si>
    <t>zásyp po obvodu budovy</t>
  </si>
  <si>
    <t>75,4*0,6*0,7</t>
  </si>
  <si>
    <t>181951112</t>
  </si>
  <si>
    <t>Úprava pláně vyrovnáním výškových rozdílů strojně v hornině třídy těžitelnosti I, skupiny 1 až 3 se zhutněním</t>
  </si>
  <si>
    <t>-1254111055</t>
  </si>
  <si>
    <t>https://podminky.urs.cz/item/CS_URS_2024_01/181951112</t>
  </si>
  <si>
    <t>135,6+70,1</t>
  </si>
  <si>
    <t>561041111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</si>
  <si>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</si>
  <si>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-1521516137</t>
  </si>
  <si>
    <t>https://podminky.urs.cz/item/CS_URS_2024_01/561041111</t>
  </si>
  <si>
    <t>93,8+61,4</t>
  </si>
  <si>
    <t>M</t>
  </si>
  <si>
    <t>58530170</t>
  </si>
  <si>
    <t>vápno nehašené CL 90-Q pro úpravu zemin standardní</t>
  </si>
  <si>
    <t>-2046236424</t>
  </si>
  <si>
    <t>0,3*155,2*50*0,001</t>
  </si>
  <si>
    <t>Zakládání</t>
  </si>
  <si>
    <t>271532212</t>
  </si>
  <si>
    <t>Podsyp pod základové konstrukce se zhutněním a urovnáním povrchu z kameniva hrubého, frakce 16 - 32 mm</t>
  </si>
  <si>
    <t>332825519</t>
  </si>
  <si>
    <t>https://podminky.urs.cz/item/CS_URS_2024_01/271532212</t>
  </si>
  <si>
    <t>Polštáře pod patky</t>
  </si>
  <si>
    <t>0,3*1,8*1,8*4</t>
  </si>
  <si>
    <t>0,3*1,8*2*6</t>
  </si>
  <si>
    <t>0,3*2*2,4*4</t>
  </si>
  <si>
    <t>273321311</t>
  </si>
  <si>
    <t>Základy z betonu železového (bez výztuže) desky z betonu bez zvláštních nároků na prostředí tř. C 16/20</t>
  </si>
  <si>
    <t>-917697547</t>
  </si>
  <si>
    <t>https://podminky.urs.cz/item/CS_URS_2024_01/273321311</t>
  </si>
  <si>
    <t>Podkladní beton</t>
  </si>
  <si>
    <t>0,1*1,8*1,8*4</t>
  </si>
  <si>
    <t>0,1*1,8*2*6</t>
  </si>
  <si>
    <t>0,1*2*2,4*4</t>
  </si>
  <si>
    <t>0,1*0,5*(19,91*2+5,1*2)</t>
  </si>
  <si>
    <t>273362021</t>
  </si>
  <si>
    <t>Výztuž základů desek ze svařovaných sítí z drátů typu KARI</t>
  </si>
  <si>
    <t>1462116919</t>
  </si>
  <si>
    <t>https://podminky.urs.cz/item/CS_URS_2024_01/273362021</t>
  </si>
  <si>
    <t>1,8*1,8*4*5,5*1,2*0,001</t>
  </si>
  <si>
    <t>1,8*2*6*5,5*1,2*0,001</t>
  </si>
  <si>
    <t>2*2,4*4*5,5*1,2*0,001</t>
  </si>
  <si>
    <t>0,5*(19,91*2+5,1*2)*5,5*1,2*0,001</t>
  </si>
  <si>
    <t>275322511</t>
  </si>
  <si>
    <t>Základy z betonu železového (bez výztuže) patky z betonu se zvýšenými nároky na prostředí tř. C 25/30</t>
  </si>
  <si>
    <t>-1265515452</t>
  </si>
  <si>
    <t>https://podminky.urs.cz/item/CS_URS_2024_01/275322511</t>
  </si>
  <si>
    <t>Základové patky</t>
  </si>
  <si>
    <t>1,2*1,2*0,45*4</t>
  </si>
  <si>
    <t>1,2*1,4*0,45*6</t>
  </si>
  <si>
    <t>1,4*1,8*0,45*4</t>
  </si>
  <si>
    <t>0,6*0,6*0,45*14</t>
  </si>
  <si>
    <t>14</t>
  </si>
  <si>
    <t>275351121</t>
  </si>
  <si>
    <t>Bednění základů patek zřízení</t>
  </si>
  <si>
    <t>-647259603</t>
  </si>
  <si>
    <t>https://podminky.urs.cz/item/CS_URS_2024_01/275351121</t>
  </si>
  <si>
    <t>1,2*0,45*4*4</t>
  </si>
  <si>
    <t>1,2*0,45*2*6+1,4*0,45*2*6</t>
  </si>
  <si>
    <t>1,4*0,45*2*4+1,8*0,45*2*4</t>
  </si>
  <si>
    <t>0,6*0,45*4*14</t>
  </si>
  <si>
    <t>15</t>
  </si>
  <si>
    <t>275351122</t>
  </si>
  <si>
    <t>Bednění základů patek odstranění</t>
  </si>
  <si>
    <t>1788880344</t>
  </si>
  <si>
    <t>https://podminky.urs.cz/item/CS_URS_2024_01/275351122</t>
  </si>
  <si>
    <t>16</t>
  </si>
  <si>
    <t>275361821</t>
  </si>
  <si>
    <t>Výztuž základů patek z betonářské oceli 10 505 (R)</t>
  </si>
  <si>
    <t>1653429632</t>
  </si>
  <si>
    <t>https://podminky.urs.cz/item/CS_URS_2024_01/275361821</t>
  </si>
  <si>
    <t>13,932*70*0,001</t>
  </si>
  <si>
    <t>Svislé a kompletní konstrukce</t>
  </si>
  <si>
    <t>17</t>
  </si>
  <si>
    <t>311322511</t>
  </si>
  <si>
    <t>Nadzákladové zdi z betonu železového (bez výztuže) nosné odolného proti agresivnímu prostředí tř. C 25/30</t>
  </si>
  <si>
    <t>-884264907</t>
  </si>
  <si>
    <t>https://podminky.urs.cz/item/CS_URS_2024_01/311322511</t>
  </si>
  <si>
    <t>Základový práh</t>
  </si>
  <si>
    <t>0,3*1,05*(19,91*2+5,1*2)-3,6*0,3*0,5*2</t>
  </si>
  <si>
    <t>18</t>
  </si>
  <si>
    <t>311351121</t>
  </si>
  <si>
    <t>Bednění nadzákladových zdí nosných rovné oboustranné za každou stranu zřízení</t>
  </si>
  <si>
    <t>-2089606652</t>
  </si>
  <si>
    <t>https://podminky.urs.cz/item/CS_URS_2024_01/311351121</t>
  </si>
  <si>
    <t>2*1,05*(19,91*2+5,1*2)-3,6*2*0,5*2</t>
  </si>
  <si>
    <t>19</t>
  </si>
  <si>
    <t>311351122</t>
  </si>
  <si>
    <t>Bednění nadzákladových zdí nosných rovné oboustranné za každou stranu odstranění</t>
  </si>
  <si>
    <t>1316660790</t>
  </si>
  <si>
    <t>https://podminky.urs.cz/item/CS_URS_2024_01/311351122</t>
  </si>
  <si>
    <t>20</t>
  </si>
  <si>
    <t>311351911</t>
  </si>
  <si>
    <t>Bednění nadzákladových zdí nosných Příplatek k cenám bednění za pohledový beton</t>
  </si>
  <si>
    <t>1846884780</t>
  </si>
  <si>
    <t>https://podminky.urs.cz/item/CS_URS_2024_01/311351911</t>
  </si>
  <si>
    <t>311361821</t>
  </si>
  <si>
    <t>Výztuž nadzákladových zdí nosných svislých nebo odkloněných od svislice, rovných nebo oblých z betonářské oceli 10 505 (R) nebo BSt 500</t>
  </si>
  <si>
    <t>-2119666555</t>
  </si>
  <si>
    <t>https://podminky.urs.cz/item/CS_URS_2024_01/311361821</t>
  </si>
  <si>
    <t>14,676*90*0,001</t>
  </si>
  <si>
    <t>22</t>
  </si>
  <si>
    <t>337171111</t>
  </si>
  <si>
    <t>Montáž nosné ocelové konstrukce haly průmyslové bez jeřábové dráhy výšky do 6 m, rozpětí vazníků do 12 m</t>
  </si>
  <si>
    <t>1314094034</t>
  </si>
  <si>
    <t>https://podminky.urs.cz/item/CS_URS_2024_01/337171111</t>
  </si>
  <si>
    <t>Ocelová konstrukce haly</t>
  </si>
  <si>
    <t>7,63</t>
  </si>
  <si>
    <t>23</t>
  </si>
  <si>
    <t>RMAT0007</t>
  </si>
  <si>
    <t>ocelová konstrukce průmyslové haly_x000D_
včetně povrchové úpravy dle specifikace ocelových konstrukcí</t>
  </si>
  <si>
    <t>Vlastní</t>
  </si>
  <si>
    <t>-1561830923</t>
  </si>
  <si>
    <t>24</t>
  </si>
  <si>
    <t>342151111</t>
  </si>
  <si>
    <t>Montáž opláštění stěn ocelové konstrukce ze sendvičových panelů šroubovaných, výšky budovy do 6 m_x000D_
Včetně klempířských konstrukcí opláštění a dílenské dokumentace</t>
  </si>
  <si>
    <t>1834845073</t>
  </si>
  <si>
    <t>https://podminky.urs.cz/item/CS_URS_2024_01/342151111</t>
  </si>
  <si>
    <t>TZ, výkresová dokumentace</t>
  </si>
  <si>
    <t>31,89*4,44</t>
  </si>
  <si>
    <t>31,89*4</t>
  </si>
  <si>
    <t>5,1*4,2*3</t>
  </si>
  <si>
    <t>-3,6*3,6*2</t>
  </si>
  <si>
    <t>25</t>
  </si>
  <si>
    <t>55324760</t>
  </si>
  <si>
    <t>panel sendvičový stěnový vnější, izolace minerální vlna, skryté kotvení, U 0,43W/m2K, modulová/celková š 1000/1054mm tl 100mm_x000D_
Včetně klempířských konstrukcí opláštění a dílenské dokumentace</t>
  </si>
  <si>
    <t>453709630</t>
  </si>
  <si>
    <t>307,492*1,1 "Přepočtené koeficientem množství</t>
  </si>
  <si>
    <t>26</t>
  </si>
  <si>
    <t>3R01</t>
  </si>
  <si>
    <t>Pořární napojení - detail stěna x střecha</t>
  </si>
  <si>
    <t>-927238197</t>
  </si>
  <si>
    <t>19,91*2+5,1*2</t>
  </si>
  <si>
    <t>27</t>
  </si>
  <si>
    <t>3R02</t>
  </si>
  <si>
    <t>Prvky do bednění, těsnění pracovních spár atd._x000D_
Kompletní dodávka a montáž dle výpisu výkresu tvaru SKR_x000D_
Dodávka a montáž</t>
  </si>
  <si>
    <t>soub</t>
  </si>
  <si>
    <t>2105740031</t>
  </si>
  <si>
    <t>Vodorovné konstrukce</t>
  </si>
  <si>
    <t>28</t>
  </si>
  <si>
    <t>411354259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</si>
  <si>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160 mm, tl. plechu 1,00 mm</t>
  </si>
  <si>
    <t>-142248254</t>
  </si>
  <si>
    <t>https://podminky.urs.cz/item/CS_URS_2024_01/411354259</t>
  </si>
  <si>
    <t>TZ, Půdorys, Řez</t>
  </si>
  <si>
    <t>Dle skladby S1</t>
  </si>
  <si>
    <t>31,89*5,3</t>
  </si>
  <si>
    <t>Komunikace pozemní</t>
  </si>
  <si>
    <t>29</t>
  </si>
  <si>
    <t>564671111</t>
  </si>
  <si>
    <t>Podklad z kameniva hrubého drceného vel. 63-125 mm, s rozprostřením a zhutněním plochy přes 100 m2, po zhutnění tl. 250 mm</t>
  </si>
  <si>
    <t>-1174779202</t>
  </si>
  <si>
    <t>https://podminky.urs.cz/item/CS_URS_2024_01/564671111</t>
  </si>
  <si>
    <t>"sanační vrstva z kameniva tl. 0,5 m"</t>
  </si>
  <si>
    <t>(61,4+93,2)*2</t>
  </si>
  <si>
    <t>Úpravy povrchů, podlahy a osazování výplní</t>
  </si>
  <si>
    <t>30</t>
  </si>
  <si>
    <t>631311136</t>
  </si>
  <si>
    <t>Mazanina z betonu prostého bez zvýšených nároků na prostředí tl. přes 120 do 240 mm tř. C 25/30_x000D_
DB deska je vykázána vč. kari sítí, dilatačních profilů, ocelových profilů a pásovin po obvodu desky a v místě vrat, kotvících trnů, smykových trnů, příp. dovyztužení kolem sloupů, u vrat, apod</t>
  </si>
  <si>
    <t>-91958275</t>
  </si>
  <si>
    <t>https://podminky.urs.cz/item/CS_URS_2024_01/631311136</t>
  </si>
  <si>
    <t>Dle skladby S2</t>
  </si>
  <si>
    <t>93,8*0,2</t>
  </si>
  <si>
    <t>31</t>
  </si>
  <si>
    <t>631319013</t>
  </si>
  <si>
    <t>Příplatek k cenám mazanin za úpravu povrchu mazaniny přehlazením, mazanina tl. přes 120 do 240 mm</t>
  </si>
  <si>
    <t>1047643627</t>
  </si>
  <si>
    <t>https://podminky.urs.cz/item/CS_URS_2024_01/631319013</t>
  </si>
  <si>
    <t>32</t>
  </si>
  <si>
    <t>631319202</t>
  </si>
  <si>
    <t>Příplatek k cenám betonových mazanin za vyztužení ocelovými vlákny (drátkobeton) objemové vyztužení 20 kg/m3</t>
  </si>
  <si>
    <t>1729309075</t>
  </si>
  <si>
    <t>https://podminky.urs.cz/item/CS_URS_2024_01/631319202</t>
  </si>
  <si>
    <t>33</t>
  </si>
  <si>
    <t>633121112</t>
  </si>
  <si>
    <t>Povrchová úprava vsypovou směsí průmyslových betonových podlah středně těžký provoz s přísadou korundu, tl. 3 mm</t>
  </si>
  <si>
    <t>-482153146</t>
  </si>
  <si>
    <t>https://podminky.urs.cz/item/CS_URS_2024_01/633121112</t>
  </si>
  <si>
    <t>93,8</t>
  </si>
  <si>
    <t>34</t>
  </si>
  <si>
    <t>564211011</t>
  </si>
  <si>
    <t>Podklad nebo podsyp ze štěrkopísku ŠP s rozprostřením, vlhčením a zhutněním plochy jednotlivě do 100 m2, po zhutnění tl. 50 mm</t>
  </si>
  <si>
    <t>271817847</t>
  </si>
  <si>
    <t>https://podminky.urs.cz/item/CS_URS_2024_01/564211011</t>
  </si>
  <si>
    <t>35</t>
  </si>
  <si>
    <t>564861011</t>
  </si>
  <si>
    <t>Podklad ze štěrkodrti ŠD s rozprostřením a zhutněním plochy jednotlivě do 100 m2, po zhutnění tl. 200 mm</t>
  </si>
  <si>
    <t>1249502633</t>
  </si>
  <si>
    <t>https://podminky.urs.cz/item/CS_URS_2024_01/564861011</t>
  </si>
  <si>
    <t>93,8*2</t>
  </si>
  <si>
    <t>36</t>
  </si>
  <si>
    <t>919726122</t>
  </si>
  <si>
    <t>Geotextilie netkaná pro ochranu, separaci nebo filtraci měrná hmotnost přes 200 do 300 g/m2</t>
  </si>
  <si>
    <t>271094610</t>
  </si>
  <si>
    <t>https://podminky.urs.cz/item/CS_URS_2024_01/919726122</t>
  </si>
  <si>
    <t>37</t>
  </si>
  <si>
    <t>637211134</t>
  </si>
  <si>
    <t>Okapový chodník z dlaždic betonových do kameniva s vyplněním spár drobným kamenivem, tl. dlaždic 50 mm</t>
  </si>
  <si>
    <t>1128756802</t>
  </si>
  <si>
    <t>https://podminky.urs.cz/item/CS_URS_2024_01/637211134</t>
  </si>
  <si>
    <t>11,5*0,5</t>
  </si>
  <si>
    <t>38</t>
  </si>
  <si>
    <t>941321111</t>
  </si>
  <si>
    <t>Lešení řadové modulové těžké pracovní s podlahami s provozním zatížením tř. 4 do 300 kg/m2 šířky tř. SW09 od 0,9 do 1,2 m výšky do 10 m montáž</t>
  </si>
  <si>
    <t>-1224125856</t>
  </si>
  <si>
    <t>https://podminky.urs.cz/item/CS_URS_2024_01/941321111</t>
  </si>
  <si>
    <t>5*(5,3+5,3+31,9+31,9)</t>
  </si>
  <si>
    <t>39</t>
  </si>
  <si>
    <t>941321211</t>
  </si>
  <si>
    <t>Lešení řadové modulové těžké pracovní s podlahami s provozním zatížením tř. 4 do 300 kg/m2 šířky tř. SW09 od 0,9 do 1,2 m výšky do 10 m příplatek k ceně za každý den použití</t>
  </si>
  <si>
    <t>61429553</t>
  </si>
  <si>
    <t>https://podminky.urs.cz/item/CS_URS_2024_01/941321211</t>
  </si>
  <si>
    <t>372*40 "Přepočtené koeficientem množství</t>
  </si>
  <si>
    <t>40</t>
  </si>
  <si>
    <t>941321811</t>
  </si>
  <si>
    <t>Lešení řadové modulové těžké pracovní s podlahami s provozním zatížením tř. 4 do 300 kg/m2 šířky tř. SW09 od 0,9 do 1,2 m výšky do 10 m demontáž</t>
  </si>
  <si>
    <t>1375473425</t>
  </si>
  <si>
    <t>https://podminky.urs.cz/item/CS_URS_2024_01/941321811</t>
  </si>
  <si>
    <t>41</t>
  </si>
  <si>
    <t>949101112</t>
  </si>
  <si>
    <t>Lešení pomocné pracovní pro objekty pozemních staveb pro zatížení do 150 kg/m2, o výšce lešeňové podlahy přes 1,9 do 3,5 m</t>
  </si>
  <si>
    <t>836127264</t>
  </si>
  <si>
    <t>https://podminky.urs.cz/item/CS_URS_2024_01/949101112</t>
  </si>
  <si>
    <t>96,2+61,4</t>
  </si>
  <si>
    <t>42</t>
  </si>
  <si>
    <t>952901111</t>
  </si>
  <si>
    <t>Vyčištění budov nebo objektů před předáním do užívání budov bytové nebo občanské výstavby, světlé výšky podlaží do 4 m</t>
  </si>
  <si>
    <t>-486985296</t>
  </si>
  <si>
    <t>https://podminky.urs.cz/item/CS_URS_2024_01/952901111</t>
  </si>
  <si>
    <t>43</t>
  </si>
  <si>
    <t>44932114</t>
  </si>
  <si>
    <t>přístroj hasicí ruční práškový 21A (183B)</t>
  </si>
  <si>
    <t>529231635</t>
  </si>
  <si>
    <t>998</t>
  </si>
  <si>
    <t>Přesun hmot</t>
  </si>
  <si>
    <t>44</t>
  </si>
  <si>
    <t>998014211</t>
  </si>
  <si>
    <t>Přesun hmot pro budovy a haly občanské výstavby, bydlení, výrobu a služby s nosnou svislou konstrukcí montovanou z dílců kovových vodorovná dopravní vzdálenost do 100 m, pro budovy a haly jednopodlažní</t>
  </si>
  <si>
    <t>-153087239</t>
  </si>
  <si>
    <t>https://podminky.urs.cz/item/CS_URS_2024_01/998014211</t>
  </si>
  <si>
    <t>PSV</t>
  </si>
  <si>
    <t>Práce a dodávky PSV</t>
  </si>
  <si>
    <t>711</t>
  </si>
  <si>
    <t>Izolace proti vodě, vlhkosti a plynům</t>
  </si>
  <si>
    <t>45</t>
  </si>
  <si>
    <t>711191101</t>
  </si>
  <si>
    <t>Provedení izolace proti zemní vlhkosti hydroizolační stěrkou na ploše vodorovné V jednovrstvá na betonu</t>
  </si>
  <si>
    <t>-1303916966</t>
  </si>
  <si>
    <t>https://podminky.urs.cz/item/CS_URS_2024_01/711191101</t>
  </si>
  <si>
    <t>základové prahy</t>
  </si>
  <si>
    <t>0,5*(19,91*2+5,1*2)</t>
  </si>
  <si>
    <t>46</t>
  </si>
  <si>
    <t>24551050</t>
  </si>
  <si>
    <t>stěrka hydroizolační cementová kapilárně aktivní s dodatečnou krystalizací do spodní stavby</t>
  </si>
  <si>
    <t>kg</t>
  </si>
  <si>
    <t>990809875</t>
  </si>
  <si>
    <t>47</t>
  </si>
  <si>
    <t>711192101</t>
  </si>
  <si>
    <t>Provedení izolace proti zemní vlhkosti hydroizolační stěrkou na ploše svislé S jednovrstvá na betonu</t>
  </si>
  <si>
    <t>167265778</t>
  </si>
  <si>
    <t>https://podminky.urs.cz/item/CS_URS_2024_01/711192101</t>
  </si>
  <si>
    <t>Základové prahy</t>
  </si>
  <si>
    <t>(0,47+0,75)*(19,91*2+5,1*2)</t>
  </si>
  <si>
    <t>48</t>
  </si>
  <si>
    <t>-784331637</t>
  </si>
  <si>
    <t>49</t>
  </si>
  <si>
    <t>711471051</t>
  </si>
  <si>
    <t>Provedení izolace proti povrchové a podpovrchové tlakové vodě termoplasty na ploše vodorovné V folií PVC lepenou</t>
  </si>
  <si>
    <t>1740141511</t>
  </si>
  <si>
    <t>https://podminky.urs.cz/item/CS_URS_2024_01/711471051</t>
  </si>
  <si>
    <t>50</t>
  </si>
  <si>
    <t>28322004</t>
  </si>
  <si>
    <t>fólie hydroizolační pro spodní stavbu mPVC tl 1,5mm</t>
  </si>
  <si>
    <t>1446212304</t>
  </si>
  <si>
    <t>93,8*1,1655 "Přepočtené koeficientem množství</t>
  </si>
  <si>
    <t>51</t>
  </si>
  <si>
    <t>711472051</t>
  </si>
  <si>
    <t>Provedení izolace proti povrchové a podpovrchové tlakové vodě termoplasty na ploše svislé S folií PVC lepenou</t>
  </si>
  <si>
    <t>-62811563</t>
  </si>
  <si>
    <t>https://podminky.urs.cz/item/CS_URS_2024_01/711472051</t>
  </si>
  <si>
    <t>0,2*49,2</t>
  </si>
  <si>
    <t>0,3*16</t>
  </si>
  <si>
    <t>52</t>
  </si>
  <si>
    <t>-1944364050</t>
  </si>
  <si>
    <t>14,64*1,221 "Přepočtené koeficientem množství</t>
  </si>
  <si>
    <t>53</t>
  </si>
  <si>
    <t>711491171</t>
  </si>
  <si>
    <t>Provedení doplňků izolace proti vodě textilií na ploše vodorovné V vrstva podkladní</t>
  </si>
  <si>
    <t>1002561049</t>
  </si>
  <si>
    <t>https://podminky.urs.cz/item/CS_URS_2024_01/711491171</t>
  </si>
  <si>
    <t>54</t>
  </si>
  <si>
    <t>69311184</t>
  </si>
  <si>
    <t>geotextilie PP s ÚV stabilizací 1000g/m2</t>
  </si>
  <si>
    <t>-1651079845</t>
  </si>
  <si>
    <t>93,8*1,05 "Přepočtené koeficientem množství</t>
  </si>
  <si>
    <t>55</t>
  </si>
  <si>
    <t>711491172</t>
  </si>
  <si>
    <t>Provedení doplňků izolace proti vodě textilií na ploše vodorovné V vrstva ochranná</t>
  </si>
  <si>
    <t>-1554481628</t>
  </si>
  <si>
    <t>https://podminky.urs.cz/item/CS_URS_2024_01/711491172</t>
  </si>
  <si>
    <t>56</t>
  </si>
  <si>
    <t>69311175</t>
  </si>
  <si>
    <t>geotextilie PP s ÚV stabilizací 500g/m2</t>
  </si>
  <si>
    <t>511173087</t>
  </si>
  <si>
    <t>57</t>
  </si>
  <si>
    <t>711491271</t>
  </si>
  <si>
    <t>Provedení doplňků izolace proti vodě textilií na ploše svislé S vrstva podkladní</t>
  </si>
  <si>
    <t>-1184547384</t>
  </si>
  <si>
    <t>https://podminky.urs.cz/item/CS_URS_2024_01/711491271</t>
  </si>
  <si>
    <t>58</t>
  </si>
  <si>
    <t>-292912822</t>
  </si>
  <si>
    <t>14,64*1,05 "Přepočtené koeficientem množství</t>
  </si>
  <si>
    <t>59</t>
  </si>
  <si>
    <t>711491272</t>
  </si>
  <si>
    <t>Provedení doplňků izolace proti vodě textilií na ploše svislé S vrstva ochranná</t>
  </si>
  <si>
    <t>-775214276</t>
  </si>
  <si>
    <t>https://podminky.urs.cz/item/CS_URS_2024_01/711491272</t>
  </si>
  <si>
    <t>60</t>
  </si>
  <si>
    <t>853307775</t>
  </si>
  <si>
    <t>61</t>
  </si>
  <si>
    <t>998711101</t>
  </si>
  <si>
    <t>Přesun hmot pro izolace proti vodě, vlhkosti a plynům stanovený z hmotnosti přesunovaného materiálu vodorovná dopravní vzdálenost do 50 m základní v objektech výšky do 6 m</t>
  </si>
  <si>
    <t>-1632586474</t>
  </si>
  <si>
    <t>https://podminky.urs.cz/item/CS_URS_2024_01/998711101</t>
  </si>
  <si>
    <t>712</t>
  </si>
  <si>
    <t>Povlakové krytiny</t>
  </si>
  <si>
    <t>62</t>
  </si>
  <si>
    <t>712363357</t>
  </si>
  <si>
    <t>Povlakové krytiny střech plochých do 10° z tvarovaných poplastovaných lišt pro mPVC okapnice rš 250 mm</t>
  </si>
  <si>
    <t>1241130230</t>
  </si>
  <si>
    <t>https://podminky.urs.cz/item/CS_URS_2024_01/712363357</t>
  </si>
  <si>
    <t>TZ, Výpis výrobků</t>
  </si>
  <si>
    <t>Specifikace K4</t>
  </si>
  <si>
    <t>31,9</t>
  </si>
  <si>
    <t>63</t>
  </si>
  <si>
    <t>712363359</t>
  </si>
  <si>
    <t>Povlakové krytiny střech plochých do 10° z tvarovaných poplastovaných lišt pro mPVC závětrná lišta rš 300 mm</t>
  </si>
  <si>
    <t>1131097314</t>
  </si>
  <si>
    <t>https://podminky.urs.cz/item/CS_URS_2024_01/712363359</t>
  </si>
  <si>
    <t>Specifikace K5</t>
  </si>
  <si>
    <t>43,9</t>
  </si>
  <si>
    <t>64</t>
  </si>
  <si>
    <t>712361701</t>
  </si>
  <si>
    <t>Provedení povlakové krytiny střech plochých do 10° fólií položenou volně s přilepením spojů</t>
  </si>
  <si>
    <t>1398018444</t>
  </si>
  <si>
    <t>https://podminky.urs.cz/item/CS_URS_2024_01/712361701</t>
  </si>
  <si>
    <t>65</t>
  </si>
  <si>
    <t>28323063</t>
  </si>
  <si>
    <t>fólie LDPE (650 kg/m3) proti zemní vlhkosti nad úrovní terénu tl 0,6mm</t>
  </si>
  <si>
    <t>1979445104</t>
  </si>
  <si>
    <t>169,017*1,1655 "Přepočtené koeficientem množství</t>
  </si>
  <si>
    <t>66</t>
  </si>
  <si>
    <t>712363451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</si>
  <si>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vnitřní pole</t>
  </si>
  <si>
    <t>-1621597242</t>
  </si>
  <si>
    <t>https://podminky.urs.cz/item/CS_URS_2024_01/712363451</t>
  </si>
  <si>
    <t>31,89*5,3-70-4</t>
  </si>
  <si>
    <t>67</t>
  </si>
  <si>
    <t>712363452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</si>
  <si>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krajní pole</t>
  </si>
  <si>
    <t>1583282718</t>
  </si>
  <si>
    <t>https://podminky.urs.cz/item/CS_URS_2024_01/712363452</t>
  </si>
  <si>
    <t>32+32+3+3</t>
  </si>
  <si>
    <t>68</t>
  </si>
  <si>
    <t>712363453</t>
  </si>
  <si>
    <t>Provedení povlakové krytiny střech plochých do 10° z mechanicky kotvených hydroizolačních fólií včetně položení fólie a horkovzdušného svaření tl. tepelné izolace přes 100 do 140 mm budovy výšky do 18 m, kotvené do trapézového plechu nebo do dřeva rohové pole</t>
  </si>
  <si>
    <t>1479019063</t>
  </si>
  <si>
    <t>https://podminky.urs.cz/item/CS_URS_2024_01/712363453</t>
  </si>
  <si>
    <t>1*1*4</t>
  </si>
  <si>
    <t>69</t>
  </si>
  <si>
    <t>28322013</t>
  </si>
  <si>
    <t>fólie hydroizolační střešní mPVC mechanicky kotvená barevná tl 1,5mm</t>
  </si>
  <si>
    <t>185765080</t>
  </si>
  <si>
    <t>70</t>
  </si>
  <si>
    <t>712391171</t>
  </si>
  <si>
    <t>Provedení povlakové krytiny střech plochých do 10° -ostatní práce provedení vrstvy textilní podkladní</t>
  </si>
  <si>
    <t>5006077</t>
  </si>
  <si>
    <t>https://podminky.urs.cz/item/CS_URS_2024_01/712391171</t>
  </si>
  <si>
    <t>71</t>
  </si>
  <si>
    <t>69311168</t>
  </si>
  <si>
    <t>geotextilie PP s ÚV stabilizací 150g/m2</t>
  </si>
  <si>
    <t>-1565574844</t>
  </si>
  <si>
    <t>169,017*1,155 "Přepočtené koeficientem množství</t>
  </si>
  <si>
    <t>72</t>
  </si>
  <si>
    <t>762361322</t>
  </si>
  <si>
    <t>Konstrukční vrstva pod klempířské prvky pro oplechování horních ploch zdí a nadezdívek (atik) z desek šroubovaných do podkladu, tloušťky desky 21 mm</t>
  </si>
  <si>
    <t>-1610878344</t>
  </si>
  <si>
    <t>https://podminky.urs.cz/item/CS_URS_2024_01/762361322</t>
  </si>
  <si>
    <t>73</t>
  </si>
  <si>
    <t>998712101</t>
  </si>
  <si>
    <t>Přesun hmot pro povlakové krytiny stanovený z hmotnosti přesunovaného materiálu vodorovná dopravní vzdálenost do 50 m základní v objektech výšky do 6 m</t>
  </si>
  <si>
    <t>-334960626</t>
  </si>
  <si>
    <t>https://podminky.urs.cz/item/CS_URS_2024_01/998712101</t>
  </si>
  <si>
    <t>713</t>
  </si>
  <si>
    <t>Izolace tepelné</t>
  </si>
  <si>
    <t>74</t>
  </si>
  <si>
    <t>713141153</t>
  </si>
  <si>
    <t>Montáž tepelné izolace střech plochých rohožemi, pásy, deskami, dílci, bloky (izolační materiál ve specifikaci) kladenými volně třívrstvá</t>
  </si>
  <si>
    <t>1125102224</t>
  </si>
  <si>
    <t>https://podminky.urs.cz/item/CS_URS_2024_01/713141153</t>
  </si>
  <si>
    <t>75</t>
  </si>
  <si>
    <t>28375910</t>
  </si>
  <si>
    <t>deska EPS 150 pro konstrukce s vysokým zatížením λ=0,035 tl 60mm</t>
  </si>
  <si>
    <t>1647180890</t>
  </si>
  <si>
    <t>169,017</t>
  </si>
  <si>
    <t>169,017*1,15 "Přepočtené koeficientem množství</t>
  </si>
  <si>
    <t>76</t>
  </si>
  <si>
    <t>63151495</t>
  </si>
  <si>
    <t>deska tepelně izolační minerální plochých střech vrchní vrstva 70kPa λ=0,038-0,039 tl 30mm</t>
  </si>
  <si>
    <t>-1882592356</t>
  </si>
  <si>
    <t>169,017*2</t>
  </si>
  <si>
    <t>338,034*1,15 "Přepočtené koeficientem množství</t>
  </si>
  <si>
    <t>77</t>
  </si>
  <si>
    <t>713141232</t>
  </si>
  <si>
    <t>Montáž tepelné izolace střech plochých mechanické přikotvení šrouby včetně dodávky šroubů, bez položení tepelné izolace tl. izolace přes 100 do 140 mm trapézového plechu nebo do dřeva</t>
  </si>
  <si>
    <t>50445654</t>
  </si>
  <si>
    <t>https://podminky.urs.cz/item/CS_URS_2024_01/713141232</t>
  </si>
  <si>
    <t>78</t>
  </si>
  <si>
    <t>998713101</t>
  </si>
  <si>
    <t>Přesun hmot pro izolace tepelné stanovený z hmotnosti přesunovaného materiálu vodorovná dopravní vzdálenost do 50 m s užitím mechanizace v objektech výšky do 6 m</t>
  </si>
  <si>
    <t>-2139435297</t>
  </si>
  <si>
    <t>https://podminky.urs.cz/item/CS_URS_2024_01/998713101</t>
  </si>
  <si>
    <t>741</t>
  </si>
  <si>
    <t>Elektroinstalace - silnoproud</t>
  </si>
  <si>
    <t>79</t>
  </si>
  <si>
    <t>741R01</t>
  </si>
  <si>
    <t>Elektroinstalace viz samostatný soupis prací</t>
  </si>
  <si>
    <t>1184046324</t>
  </si>
  <si>
    <t>751</t>
  </si>
  <si>
    <t>Vzduchotechnika</t>
  </si>
  <si>
    <t>80</t>
  </si>
  <si>
    <t>751122654</t>
  </si>
  <si>
    <t>Montáž ventilátoru radiálního středotlakého potrubního se spirální skříní průmyslového pohon na přímo do kruhového potrubí, průměru přes 300 do 400 mm</t>
  </si>
  <si>
    <t>-719147152</t>
  </si>
  <si>
    <t>https://podminky.urs.cz/item/CS_URS_2024_01/751122654</t>
  </si>
  <si>
    <t>Specifikace K3</t>
  </si>
  <si>
    <t>81</t>
  </si>
  <si>
    <t>RMAT0004</t>
  </si>
  <si>
    <t>ventilátorna stěnu, průměr 300 mm, min. 2400 m3/hod, nevýbušné provedení_x000D_
dle secifikace Z3 včetně pomocných kotevních profilů do fasády</t>
  </si>
  <si>
    <t>883256798</t>
  </si>
  <si>
    <t>82</t>
  </si>
  <si>
    <t>998751101</t>
  </si>
  <si>
    <t>Přesun hmot pro vzduchotechniku stanovený z hmotnosti přesunovaného materiálu vodorovná dopravní vzdálenost do 100 m základní v objektech výšky do 12 m</t>
  </si>
  <si>
    <t>-479225709</t>
  </si>
  <si>
    <t>https://podminky.urs.cz/item/CS_URS_2024_01/998751101</t>
  </si>
  <si>
    <t>764</t>
  </si>
  <si>
    <t>Konstrukce klempířské</t>
  </si>
  <si>
    <t>83</t>
  </si>
  <si>
    <t>764212637</t>
  </si>
  <si>
    <t>Oplechování střešních prvků z pozinkovaného plechu s povrchovou úpravou štítu závětrnou lištou rš 670 mm - oplechování přesahu střechy - díl 1</t>
  </si>
  <si>
    <t>-1491159991</t>
  </si>
  <si>
    <t>https://podminky.urs.cz/item/CS_URS_2024_01/764212637</t>
  </si>
  <si>
    <t>Specifikace K6</t>
  </si>
  <si>
    <t>84</t>
  </si>
  <si>
    <t>764212648</t>
  </si>
  <si>
    <t>Oplechování střešních prvků z pozinkovaného plechu s povrchovou úpravou štítu závětrnou lištou rš 750 mm - oplechování přesahu střechy - díl 2</t>
  </si>
  <si>
    <t>-488557885</t>
  </si>
  <si>
    <t>https://podminky.urs.cz/item/CS_URS_2024_01/764212648</t>
  </si>
  <si>
    <t>85</t>
  </si>
  <si>
    <t>764511602</t>
  </si>
  <si>
    <t>Žlab podokapní z pozinkovaného plechu s povrchovou úpravou včetně háků a čel půlkruhový rš 330 mm</t>
  </si>
  <si>
    <t>-864398404</t>
  </si>
  <si>
    <t>https://podminky.urs.cz/item/CS_URS_2024_01/764511602</t>
  </si>
  <si>
    <t>86</t>
  </si>
  <si>
    <t>764511643</t>
  </si>
  <si>
    <t>Žlab podokapní z pozinkovaného plechu s povrchovou úpravou včetně háků a čel kotlík oválný (trychtýřový), rš žlabu/průměr svodu 330/120 mm</t>
  </si>
  <si>
    <t>1146711708</t>
  </si>
  <si>
    <t>https://podminky.urs.cz/item/CS_URS_2024_01/764511643</t>
  </si>
  <si>
    <t>87</t>
  </si>
  <si>
    <t>764518623</t>
  </si>
  <si>
    <t>Svod z pozinkovaného plechu s upraveným povrchem včetně objímek, kolen a odskoků kruhový, průměru 120 mm</t>
  </si>
  <si>
    <t>-1923617464</t>
  </si>
  <si>
    <t>https://podminky.urs.cz/item/CS_URS_2024_01/764518623</t>
  </si>
  <si>
    <t>Specifikace K1</t>
  </si>
  <si>
    <t>13,2</t>
  </si>
  <si>
    <t>88</t>
  </si>
  <si>
    <t>764R01</t>
  </si>
  <si>
    <t>Sněhový zachytávač bodový - dodávka a montáž</t>
  </si>
  <si>
    <t>-837571534</t>
  </si>
  <si>
    <t>Specifikace K7</t>
  </si>
  <si>
    <t>89</t>
  </si>
  <si>
    <t>764R02</t>
  </si>
  <si>
    <t>Opracování detailu napojení střešního světlíku na střešní krytinu</t>
  </si>
  <si>
    <t>688984534</t>
  </si>
  <si>
    <t>Specifikace K8</t>
  </si>
  <si>
    <t>90</t>
  </si>
  <si>
    <t>998764101</t>
  </si>
  <si>
    <t>Přesun hmot pro konstrukce klempířské stanovený z hmotnosti přesunovaného materiálu vodorovná dopravní vzdálenost do 50 m základní v objektech výšky do 6 m</t>
  </si>
  <si>
    <t>1296238855</t>
  </si>
  <si>
    <t>https://podminky.urs.cz/item/CS_URS_2024_01/998764101</t>
  </si>
  <si>
    <t>767</t>
  </si>
  <si>
    <t>Konstrukce zámečnické</t>
  </si>
  <si>
    <t>91</t>
  </si>
  <si>
    <t>767316312</t>
  </si>
  <si>
    <t>Montáž světlíků bodových přes 1,5 do 2 m2</t>
  </si>
  <si>
    <t>1051652201</t>
  </si>
  <si>
    <t>https://podminky.urs.cz/item/CS_URS_2024_01/767316312</t>
  </si>
  <si>
    <t>Specifikace Z1</t>
  </si>
  <si>
    <t>92</t>
  </si>
  <si>
    <t>RMAT0001</t>
  </si>
  <si>
    <t>světlík hliníkový dle podrobné specifikace Z01</t>
  </si>
  <si>
    <t>-555721300</t>
  </si>
  <si>
    <t>93</t>
  </si>
  <si>
    <t>767651113</t>
  </si>
  <si>
    <t>Montáž vrat garážových nebo průmyslových sekčních zajížděcích pod strop, plochy přes 9 do 13 m2</t>
  </si>
  <si>
    <t>-1905754261</t>
  </si>
  <si>
    <t>https://podminky.urs.cz/item/CS_URS_2024_01/767651113</t>
  </si>
  <si>
    <t>Specifikace Z2A</t>
  </si>
  <si>
    <t>Specifikave Z2</t>
  </si>
  <si>
    <t>94</t>
  </si>
  <si>
    <t>RMAT0002</t>
  </si>
  <si>
    <t>Vrata sekční průmyslová dle specifikace Z2A - v nevýbušném provedení</t>
  </si>
  <si>
    <t>1653417172</t>
  </si>
  <si>
    <t>95</t>
  </si>
  <si>
    <t>RMAT0003</t>
  </si>
  <si>
    <t>Vrata sekční průmyslová dle specifikace Z2</t>
  </si>
  <si>
    <t>-516016473</t>
  </si>
  <si>
    <t>96</t>
  </si>
  <si>
    <t>767881118</t>
  </si>
  <si>
    <t>Montáž záchytného systému proti pádu bodů samostatných nebo v systému s poddajným kotvícím vedením do trapézového plechu samořeznými vruty, motýlkovými a provlékacími příchytkami_x000D_
Včetně dodávky lana a revize - dle výpisu</t>
  </si>
  <si>
    <t>1318768274</t>
  </si>
  <si>
    <t>https://podminky.urs.cz/item/CS_URS_2024_01/767881118</t>
  </si>
  <si>
    <t>TZ, Výkres střechy</t>
  </si>
  <si>
    <t>97</t>
  </si>
  <si>
    <t>70921303</t>
  </si>
  <si>
    <t>kotvicí bod pro trapézové a sendvičových konstrukce dl 500mm</t>
  </si>
  <si>
    <t>1497136119</t>
  </si>
  <si>
    <t>98</t>
  </si>
  <si>
    <t>767995116</t>
  </si>
  <si>
    <t>Montáž ostatních atypických zámečnických konstrukcí hmotnosti přes 100 do 250 kg</t>
  </si>
  <si>
    <t>-1558224501</t>
  </si>
  <si>
    <t>https://podminky.urs.cz/item/CS_URS_2024_01/767995116</t>
  </si>
  <si>
    <t>565</t>
  </si>
  <si>
    <t>99</t>
  </si>
  <si>
    <t>RMAT0005</t>
  </si>
  <si>
    <t>rošt pro havarijní jímku dle specifikace Z4</t>
  </si>
  <si>
    <t>9233252</t>
  </si>
  <si>
    <t>100</t>
  </si>
  <si>
    <t>767R01</t>
  </si>
  <si>
    <t>Protidešťová větrací žaluzie_x000D_
Dodávka a montáž dle specifikace Z5_x000D_
Včetně kotevního a montážního materiálu_x000D_
Včetně dodávky a montáže pomocné OK pro montáž do fasády</t>
  </si>
  <si>
    <t>615386156</t>
  </si>
  <si>
    <t>Specifikace Z5</t>
  </si>
  <si>
    <t>101</t>
  </si>
  <si>
    <t>767R02</t>
  </si>
  <si>
    <t xml:space="preserve">Protidešťová větrací žaluzie_x000D_
Dodávka a montáž dle specifikace Z6_x000D_
Včetně kotevního a montážního materiálu_x000D_
</t>
  </si>
  <si>
    <t>-171617339</t>
  </si>
  <si>
    <t>Specifikace Z6</t>
  </si>
  <si>
    <t>102</t>
  </si>
  <si>
    <t>767R03</t>
  </si>
  <si>
    <t xml:space="preserve">Výstupní žebřík na střecju_x000D_
Dodávka a montáž dle specifikace Z7_x000D_
Včetně kotevního a montážního materiálu_x000D_
</t>
  </si>
  <si>
    <t>209751688</t>
  </si>
  <si>
    <t>Specifikace Z7</t>
  </si>
  <si>
    <t>103</t>
  </si>
  <si>
    <t>998767101</t>
  </si>
  <si>
    <t>Přesun hmot pro zámečnické konstrukce stanovený z hmotnosti přesunovaného materiálu vodorovná dopravní vzdálenost do 50 m základní v objektech výšky do 6 m</t>
  </si>
  <si>
    <t>-1014707085</t>
  </si>
  <si>
    <t>https://podminky.urs.cz/item/CS_URS_2024_01/998767101</t>
  </si>
  <si>
    <t>SO 702 - Přístřešek pro kóje</t>
  </si>
  <si>
    <t xml:space="preserve">    763 - Konstrukce suché výstavby</t>
  </si>
  <si>
    <t xml:space="preserve">    784 - Dokončovací práce - malby a tapety</t>
  </si>
  <si>
    <t>131251105</t>
  </si>
  <si>
    <t>Hloubení nezapažených jam a zářezů strojně s urovnáním dna do předepsaného profilu a spádu v hornině třídy těžitelnosti I skupiny 3 přes 500 do 1 000 m3</t>
  </si>
  <si>
    <t>601426589</t>
  </si>
  <si>
    <t>https://podminky.urs.cz/item/CS_URS_2024_01/131251105</t>
  </si>
  <si>
    <t>Změřeno autocad</t>
  </si>
  <si>
    <t>1,3*511,1</t>
  </si>
  <si>
    <t>0,3*1,2*(55,7+11,6+12,7+9,3+5,3*10)</t>
  </si>
  <si>
    <t>0,3*0,8*49,9</t>
  </si>
  <si>
    <t>-1652216878</t>
  </si>
  <si>
    <t>727,634-126,672</t>
  </si>
  <si>
    <t>613831992</t>
  </si>
  <si>
    <t>600,972</t>
  </si>
  <si>
    <t>600,972*5 "Přepočtené koeficientem množství</t>
  </si>
  <si>
    <t>1433817072</t>
  </si>
  <si>
    <t>727,634</t>
  </si>
  <si>
    <t>1868697130</t>
  </si>
  <si>
    <t>600,962*1,7</t>
  </si>
  <si>
    <t>895161409</t>
  </si>
  <si>
    <t>139,2*1,3*0,7</t>
  </si>
  <si>
    <t>1800447880</t>
  </si>
  <si>
    <t>511,1</t>
  </si>
  <si>
    <t>-544132622</t>
  </si>
  <si>
    <t>-1194071646</t>
  </si>
  <si>
    <t>0,3*511,1*50*0,001</t>
  </si>
  <si>
    <t>1670284823</t>
  </si>
  <si>
    <t>Polštáře pod pásy</t>
  </si>
  <si>
    <t>1600672359</t>
  </si>
  <si>
    <t>0,1*1,2*(55,7+11,6+12,7+9,3+5,3*10)</t>
  </si>
  <si>
    <t>0,1*0,8*49,9</t>
  </si>
  <si>
    <t>468289227</t>
  </si>
  <si>
    <t>1,2*(55,7+11,6+12,7+9,3+5,3*10)*5,5*1,2*0,001</t>
  </si>
  <si>
    <t>0,8*49,9*5,5*1,2*0,001</t>
  </si>
  <si>
    <t>274322511</t>
  </si>
  <si>
    <t>Základy z betonu železového (bez výztuže) pasy z betonu se zvýšenými nároky na prostředí tř. C 25/30</t>
  </si>
  <si>
    <t>1129926389</t>
  </si>
  <si>
    <t>https://podminky.urs.cz/item/CS_URS_2024_01/274322511</t>
  </si>
  <si>
    <t>Základové pásy</t>
  </si>
  <si>
    <t>0,4*0,4*49,13</t>
  </si>
  <si>
    <t>0,8*0,4*5,73</t>
  </si>
  <si>
    <t>0,6*0,4*5,73*10</t>
  </si>
  <si>
    <t>0,8*0,4*(55,7+11,6+12,7+8,5)</t>
  </si>
  <si>
    <t>274351121</t>
  </si>
  <si>
    <t>Bednění základů pasů rovné zřízení</t>
  </si>
  <si>
    <t>-363114272</t>
  </si>
  <si>
    <t>https://podminky.urs.cz/item/CS_URS_2024_01/274351121</t>
  </si>
  <si>
    <t>2*0,4*49,13</t>
  </si>
  <si>
    <t>2*0,4*5,73</t>
  </si>
  <si>
    <t>2*0,4*5,73*10</t>
  </si>
  <si>
    <t>2*0,4*(55,7+11,6+12,7+8,5)</t>
  </si>
  <si>
    <t>274351122</t>
  </si>
  <si>
    <t>Bednění základů pasů rovné odstranění</t>
  </si>
  <si>
    <t>1566710015</t>
  </si>
  <si>
    <t>https://podminky.urs.cz/item/CS_URS_2024_01/274351122</t>
  </si>
  <si>
    <t>-1392692676</t>
  </si>
  <si>
    <t>51,767*70*0,001</t>
  </si>
  <si>
    <t>311270741</t>
  </si>
  <si>
    <t>Zdivo z přesných vápenopískových tvárnic na tenkovrstvou maltu, tloušťka zdiva 300 mm, formát a rozměr cihel 10DF 248x300x248 mm plných, pevnosti přes P15 do P25</t>
  </si>
  <si>
    <t>269386684</t>
  </si>
  <si>
    <t>https://podminky.urs.cz/item/CS_URS_2024_01/311270741</t>
  </si>
  <si>
    <t>TZ, Půdorys, Řezy</t>
  </si>
  <si>
    <t>Stěny garáže</t>
  </si>
  <si>
    <t>1,75*4,5</t>
  </si>
  <si>
    <t>4*5,5</t>
  </si>
  <si>
    <t>2,75*4,5</t>
  </si>
  <si>
    <t>3,4*(10,3+8,25)</t>
  </si>
  <si>
    <t>Dělící stěna z betonových rozebíratelných bloků tl. 400 mm_x000D_
Dodávka a montáž</t>
  </si>
  <si>
    <t>-799316892</t>
  </si>
  <si>
    <t>Stěny kójí</t>
  </si>
  <si>
    <t>6,05*2,6*4</t>
  </si>
  <si>
    <t>-2038015082</t>
  </si>
  <si>
    <t>ŽB konstrukce</t>
  </si>
  <si>
    <t>311322611</t>
  </si>
  <si>
    <t>Nadzákladové zdi z betonu železového (bez výztuže) nosné odolného proti agresivnímu prostředí tř. C 30/37</t>
  </si>
  <si>
    <t>1933805017</t>
  </si>
  <si>
    <t>https://podminky.urs.cz/item/CS_URS_2024_01/311322611</t>
  </si>
  <si>
    <t>0,25*3,5*(6,3+49,7+6,05*6)</t>
  </si>
  <si>
    <t>0,3*3,5*(8,25+11,9+11+5,4)</t>
  </si>
  <si>
    <t>-4,5*5*0,3</t>
  </si>
  <si>
    <t>-0,3*1,6*0,4</t>
  </si>
  <si>
    <t>-781803542</t>
  </si>
  <si>
    <t>Stěny kóje a garáž</t>
  </si>
  <si>
    <t>2*3,5*(6,3+49,7+6,05*6)</t>
  </si>
  <si>
    <t>2*3,5*(8,25+11,9+11+5,4)</t>
  </si>
  <si>
    <t>-4,5*5*2</t>
  </si>
  <si>
    <t>-2*1,6*0,4</t>
  </si>
  <si>
    <t>697711033</t>
  </si>
  <si>
    <t>1718334716</t>
  </si>
  <si>
    <t>-1980156411</t>
  </si>
  <si>
    <t>Stěny kójí a garáže</t>
  </si>
  <si>
    <t>112,19*220*0,001</t>
  </si>
  <si>
    <t>317151132</t>
  </si>
  <si>
    <t>Překlady ploché vápenopískové výšky překladu 123 mm, osazené do tenkého maltového lože, šířky 150 mm, délky 2250 mm</t>
  </si>
  <si>
    <t>81609471</t>
  </si>
  <si>
    <t>https://podminky.urs.cz/item/CS_URS_2024_01/317151132</t>
  </si>
  <si>
    <t>Okno garáže</t>
  </si>
  <si>
    <t>317321411</t>
  </si>
  <si>
    <t>Překlady z betonu železového (bez výztuže) tř. C 25/30</t>
  </si>
  <si>
    <t>1791688898</t>
  </si>
  <si>
    <t>https://podminky.urs.cz/item/CS_URS_2024_01/317321411</t>
  </si>
  <si>
    <t>0,3*0,35*5,55</t>
  </si>
  <si>
    <t>317351101</t>
  </si>
  <si>
    <t>Bednění klenbových pásů, říms nebo překladů klenbových pásů válcových včetně podpěrné konstrukce do výše 4 m zřízení</t>
  </si>
  <si>
    <t>-1346472790</t>
  </si>
  <si>
    <t>https://podminky.urs.cz/item/CS_URS_2024_01/317351101</t>
  </si>
  <si>
    <t>2*0,35*5,55</t>
  </si>
  <si>
    <t>1*0,3*5,55</t>
  </si>
  <si>
    <t>317351102</t>
  </si>
  <si>
    <t>Bednění klenbových pásů, říms nebo překladů klenbových pásů válcových včetně podpěrné konstrukce do výše 4 m odstranění</t>
  </si>
  <si>
    <t>1368279014</t>
  </si>
  <si>
    <t>https://podminky.urs.cz/item/CS_URS_2024_01/317351102</t>
  </si>
  <si>
    <t>317351103</t>
  </si>
  <si>
    <t>Bednění klenbových pásů, říms nebo překladů klenbových pásů válcových Příplatek k ceně za podpěrnou konstrukci (zřízení i odstranění), o výšce přes 4 do 6 m</t>
  </si>
  <si>
    <t>606896017</t>
  </si>
  <si>
    <t>https://podminky.urs.cz/item/CS_URS_2024_01/317351103</t>
  </si>
  <si>
    <t>317361821</t>
  </si>
  <si>
    <t>Výztuž překladů, říms, žlabů, žlabových říms, klenbových pásů z betonářské oceli 10 505 (R) nebo BSt 500</t>
  </si>
  <si>
    <t>-1348395461</t>
  </si>
  <si>
    <t>https://podminky.urs.cz/item/CS_URS_2024_01/317361821</t>
  </si>
  <si>
    <t>0,583*200*0,001</t>
  </si>
  <si>
    <t>330321410</t>
  </si>
  <si>
    <t>Sloupy, pilíře, táhla, rámové stojky, vzpěry z betonu železového (bez výztuže) bez zvláštních nároků na vliv prostředí tř. C 25/30</t>
  </si>
  <si>
    <t>263905266</t>
  </si>
  <si>
    <t>https://podminky.urs.cz/item/CS_URS_2024_01/330321410</t>
  </si>
  <si>
    <t>4*0,75*0,3</t>
  </si>
  <si>
    <t>4*0,3*0,3*2</t>
  </si>
  <si>
    <t>4*0,86*0,3</t>
  </si>
  <si>
    <t>4*0,7*0,3</t>
  </si>
  <si>
    <t>331351125</t>
  </si>
  <si>
    <t>Bednění hranatých sloupů a pilířů včetně vzepření průřezu pravoúhlého čtyřúhelníka výšky do 4 m, průřezu přes 0,16 m2 zřízení</t>
  </si>
  <si>
    <t>-947487664</t>
  </si>
  <si>
    <t>https://podminky.urs.cz/item/CS_URS_2024_01/331351125</t>
  </si>
  <si>
    <t>4*0,75*2+4*0,3*2</t>
  </si>
  <si>
    <t>4*0,3*4*2</t>
  </si>
  <si>
    <t>4*0,86*2+4*0,3*2</t>
  </si>
  <si>
    <t>4*0,7*2+4*0,3*2</t>
  </si>
  <si>
    <t>331351126</t>
  </si>
  <si>
    <t>Bednění hranatých sloupů a pilířů včetně vzepření průřezu pravoúhlého čtyřúhelníka výšky do 4 m, průřezu přes 0,16 m2 odstranění</t>
  </si>
  <si>
    <t>1902561597</t>
  </si>
  <si>
    <t>https://podminky.urs.cz/item/CS_URS_2024_01/331351126</t>
  </si>
  <si>
    <t>331351911</t>
  </si>
  <si>
    <t>Bednění hranatých sloupů a pilířů včetně vzepření průřezu pravoúhlého čtyřúhelníka Příplatek k cenám za pohledový beton</t>
  </si>
  <si>
    <t>-2111505448</t>
  </si>
  <si>
    <t>https://podminky.urs.cz/item/CS_URS_2024_01/331351911</t>
  </si>
  <si>
    <t>331361821</t>
  </si>
  <si>
    <t>Výztuž sloupů, pilířů, rámových stojek, táhel nebo vzpěr hranatých svislých nebo šikmých (odkloněných) z betonářské oceli 10 505 (R) nebo BSt 500</t>
  </si>
  <si>
    <t>-1823788031</t>
  </si>
  <si>
    <t>https://podminky.urs.cz/item/CS_URS_2024_01/331361821</t>
  </si>
  <si>
    <t>3,492*200*0,001</t>
  </si>
  <si>
    <t>Montáž nosné ocelové konstrukce přístřešku výšky do 6 m, rozpětí vazníků do 12 m</t>
  </si>
  <si>
    <t>1894063338</t>
  </si>
  <si>
    <t>Ocelová konstrukcepřístřešku</t>
  </si>
  <si>
    <t>ocelová konstrukce přístřešku_x000D_
včetně povrchové úpravy dle specifikace ocelových konstrukcí</t>
  </si>
  <si>
    <t>808877287</t>
  </si>
  <si>
    <t>342171112</t>
  </si>
  <si>
    <t>Montáž opláštění stěn ocelové konstrukce z tvarovaných ocelových plechů šroubovaných, výšky budovy přes 6 do 12 m</t>
  </si>
  <si>
    <t>-683304482</t>
  </si>
  <si>
    <t>https://podminky.urs.cz/item/CS_URS_2024_01/342171112</t>
  </si>
  <si>
    <t>3,6*3,76+50*3,5</t>
  </si>
  <si>
    <t>15484131</t>
  </si>
  <si>
    <t>plech trapézový 55/250 AlZn tl 1 mm_x000D_
Lakovaný - barva světle šedá</t>
  </si>
  <si>
    <t>-420016726</t>
  </si>
  <si>
    <t>188,536*1,05 "Přepočtené koeficientem množství</t>
  </si>
  <si>
    <t>417321515</t>
  </si>
  <si>
    <t>Ztužující pásy a věnce z betonu železového (bez výztuže) tř. C 25/30</t>
  </si>
  <si>
    <t>-1422271784</t>
  </si>
  <si>
    <t>https://podminky.urs.cz/item/CS_URS_2024_01/417321515</t>
  </si>
  <si>
    <t>0,3*0,38*(11,9+11+5,36+8,85)</t>
  </si>
  <si>
    <t>417351115</t>
  </si>
  <si>
    <t>Bednění bočnic ztužujících pásů a věnců včetně vzpěr zřízení</t>
  </si>
  <si>
    <t>-2012723179</t>
  </si>
  <si>
    <t>https://podminky.urs.cz/item/CS_URS_2024_01/417351115</t>
  </si>
  <si>
    <t>2*0,38*(11,9+11+5,36+8,85)</t>
  </si>
  <si>
    <t>417351116</t>
  </si>
  <si>
    <t>Bednění bočnic ztužujících pásů a věnců včetně vzpěr odstranění</t>
  </si>
  <si>
    <t>1244772274</t>
  </si>
  <si>
    <t>https://podminky.urs.cz/item/CS_URS_2024_01/417351116</t>
  </si>
  <si>
    <t>417361821</t>
  </si>
  <si>
    <t>Výztuž ztužujících pásů a věnců z betonářské oceli 10 505 (R) nebo BSt 500</t>
  </si>
  <si>
    <t>-381261327</t>
  </si>
  <si>
    <t>https://podminky.urs.cz/item/CS_URS_2024_01/417361821</t>
  </si>
  <si>
    <t>4,231*180*0,001</t>
  </si>
  <si>
    <t>261660325</t>
  </si>
  <si>
    <t>Změřeno acad</t>
  </si>
  <si>
    <t>511,1*2</t>
  </si>
  <si>
    <t>-1516363402</t>
  </si>
  <si>
    <t>65,45</t>
  </si>
  <si>
    <t>-129784229</t>
  </si>
  <si>
    <t>65,45*2</t>
  </si>
  <si>
    <t>612131101</t>
  </si>
  <si>
    <t>Podkladní a spojovací vrstva vnitřních omítaných ploch cementový postřik nanášený ručně celoplošně stěn</t>
  </si>
  <si>
    <t>1470819838</t>
  </si>
  <si>
    <t>https://podminky.urs.cz/item/CS_URS_2024_01/612131101</t>
  </si>
  <si>
    <t>VP zdivo interiér pod omítku</t>
  </si>
  <si>
    <t>7,1*11-4,5*5-1,6*1</t>
  </si>
  <si>
    <t>6,55*(8,25+10,3)</t>
  </si>
  <si>
    <t>6*4,88</t>
  </si>
  <si>
    <t>612321141</t>
  </si>
  <si>
    <t>Omítka vápenocementová vnitřních ploch nanášená ručně dvouvrstvá, tloušťky jádrové omítky do 10 mm a tloušťky štuku do 3 mm štuková svislých konstrukcí stěn</t>
  </si>
  <si>
    <t>-1994602649</t>
  </si>
  <si>
    <t>https://podminky.urs.cz/item/CS_URS_2024_01/612321141</t>
  </si>
  <si>
    <t>622142001</t>
  </si>
  <si>
    <t>Pletivo vnějších ploch v ploše nebo pruzích, na plném podkladu sklovláknité vtlačené do tmelu stěn</t>
  </si>
  <si>
    <t>1811929821</t>
  </si>
  <si>
    <t>https://podminky.urs.cz/item/CS_URS_2024_01/622142001</t>
  </si>
  <si>
    <t>VP zdivo exteriér pod stěrku</t>
  </si>
  <si>
    <t>105,32</t>
  </si>
  <si>
    <t>-1827293885</t>
  </si>
  <si>
    <t>65,45*0,2</t>
  </si>
  <si>
    <t>1481571413</t>
  </si>
  <si>
    <t>-797305097</t>
  </si>
  <si>
    <t>1593347044</t>
  </si>
  <si>
    <t>189710479</t>
  </si>
  <si>
    <t>0,5*(55,33+11)</t>
  </si>
  <si>
    <t>-310790710</t>
  </si>
  <si>
    <t>Dle skladby S1, S2</t>
  </si>
  <si>
    <t>367,2</t>
  </si>
  <si>
    <t>919111113</t>
  </si>
  <si>
    <t>Řezání dilatačních spár v čerstvém cementobetonovém krytu příčných nebo podélných, šířky 4 mm, hloubky přes 80 do 90 mm</t>
  </si>
  <si>
    <t>-1379645214</t>
  </si>
  <si>
    <t>https://podminky.urs.cz/item/CS_URS_2024_01/919111113</t>
  </si>
  <si>
    <t>8,8*8</t>
  </si>
  <si>
    <t>919111223</t>
  </si>
  <si>
    <t>Řezání dilatačních spár v čerstvém cementobetonovém krytu vytvoření komůrky pro těsnící zálivku šířky 15 mm, hloubky 30 mm</t>
  </si>
  <si>
    <t>-991922250</t>
  </si>
  <si>
    <t>https://podminky.urs.cz/item/CS_URS_2024_01/919111223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</si>
  <si>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</si>
  <si>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</si>
  <si>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-282072897</t>
  </si>
  <si>
    <t>https://podminky.urs.cz/item/CS_URS_2024_01/919121223</t>
  </si>
  <si>
    <t>-2014352177</t>
  </si>
  <si>
    <t>(9*2+61,9*2)*6,9</t>
  </si>
  <si>
    <t>-977456913</t>
  </si>
  <si>
    <t>978,42*40 "Přepočtené koeficientem množství</t>
  </si>
  <si>
    <t>-103457745</t>
  </si>
  <si>
    <t>-1918813527</t>
  </si>
  <si>
    <t>500</t>
  </si>
  <si>
    <t>159452740</t>
  </si>
  <si>
    <t>350</t>
  </si>
  <si>
    <t>44932114-1</t>
  </si>
  <si>
    <t>1700492345</t>
  </si>
  <si>
    <t>44932114-2</t>
  </si>
  <si>
    <t>přístroj hasicí ruční práškový 34A</t>
  </si>
  <si>
    <t>294814978</t>
  </si>
  <si>
    <t>-1964958489</t>
  </si>
  <si>
    <t>-745229550</t>
  </si>
  <si>
    <t>stěny kójí</t>
  </si>
  <si>
    <t>0,45*(6,3+49,7+6,05*6)</t>
  </si>
  <si>
    <t>0,5*(8,25+11,9+11+5,4)</t>
  </si>
  <si>
    <t>1328837372</t>
  </si>
  <si>
    <t>-583104331</t>
  </si>
  <si>
    <t>0,9*2*(6,3+49,7+6,05*6)</t>
  </si>
  <si>
    <t>0,9*2*(8,25+11,9+11+5,4)</t>
  </si>
  <si>
    <t>206122047</t>
  </si>
  <si>
    <t>577236448</t>
  </si>
  <si>
    <t>76,4</t>
  </si>
  <si>
    <t>-1536967976</t>
  </si>
  <si>
    <t>76,4*1,15 "Přepočtené koeficientem množství</t>
  </si>
  <si>
    <t>-696287935</t>
  </si>
  <si>
    <t>0,3*37,1</t>
  </si>
  <si>
    <t>-1413689227</t>
  </si>
  <si>
    <t>863803688</t>
  </si>
  <si>
    <t>-561982953</t>
  </si>
  <si>
    <t>-721145125</t>
  </si>
  <si>
    <t>1506070175</t>
  </si>
  <si>
    <t>1611179380</t>
  </si>
  <si>
    <t>-1363193901</t>
  </si>
  <si>
    <t>11,13*1,15 "Přepočtené koeficientem množství</t>
  </si>
  <si>
    <t>892698037</t>
  </si>
  <si>
    <t>-374521026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</si>
  <si>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</si>
  <si>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</si>
  <si>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-1075727603</t>
  </si>
  <si>
    <t>https://podminky.urs.cz/item/CS_URS_2024_01/998711102</t>
  </si>
  <si>
    <t>-1669930163</t>
  </si>
  <si>
    <t>763</t>
  </si>
  <si>
    <t>Konstrukce suché výstavby</t>
  </si>
  <si>
    <t>763131461</t>
  </si>
  <si>
    <t>Podhled ze sádrokartonových desek dvouvrstvá zavěšená spodní konstrukce z ocelových profilů CD, UD dvojitě opláštěná deskami impregnovanou H2, tl. 2 x 12,5 mm, bez izolace</t>
  </si>
  <si>
    <t>1179533719</t>
  </si>
  <si>
    <t>https://podminky.urs.cz/item/CS_URS_2024_01/763131461</t>
  </si>
  <si>
    <t>Podhled garáž</t>
  </si>
  <si>
    <t>763131714</t>
  </si>
  <si>
    <t>Podhled ze sádrokartonových desek ostatní práce a konstrukce na podhledech ze sádrokartonových desek základní penetrační nátěr</t>
  </si>
  <si>
    <t>-328238402</t>
  </si>
  <si>
    <t>https://podminky.urs.cz/item/CS_URS_2024_01/763131714</t>
  </si>
  <si>
    <t>763131722</t>
  </si>
  <si>
    <t>Podhled ze sádrokartonových desek ostatní práce a konstrukce na podhledech ze sádrokartonových desek skokové změny výšky podhledu přes 0,5 m</t>
  </si>
  <si>
    <t>1641376206</t>
  </si>
  <si>
    <t>https://podminky.urs.cz/item/CS_URS_2024_01/763131722</t>
  </si>
  <si>
    <t>9,8*2</t>
  </si>
  <si>
    <t>763131751</t>
  </si>
  <si>
    <t>Podhled ze sádrokartonových desek ostatní práce a konstrukce na podhledech ze sádrokartonových desek montáž parotěsné zábrany</t>
  </si>
  <si>
    <t>427939490</t>
  </si>
  <si>
    <t>https://podminky.urs.cz/item/CS_URS_2024_01/763131751</t>
  </si>
  <si>
    <t>28329274</t>
  </si>
  <si>
    <t>fólie PE vyztužená pro parotěsnou vrstvu (reakce na oheň - třída E) 110g/m2</t>
  </si>
  <si>
    <t>1792889036</t>
  </si>
  <si>
    <t>65,45*1,1235 "Přepočtené koeficientem množství</t>
  </si>
  <si>
    <t>998763101</t>
  </si>
  <si>
    <t>Přesun hmot pro dřevostavby stanovený z hmotnosti přesunovaného materiálu vodorovná dopravní vzdálenost do 50 m základní v objektech výšky přes 6 do 12 m</t>
  </si>
  <si>
    <t>455298497</t>
  </si>
  <si>
    <t>https://podminky.urs.cz/item/CS_URS_2024_01/998763101</t>
  </si>
  <si>
    <t>764212663</t>
  </si>
  <si>
    <t>Oplechování střešních prvků z pozinkovaného plechu s povrchovou úpravou okapu střechy rovné okapovým plechem rš 250 mm</t>
  </si>
  <si>
    <t>-268931677</t>
  </si>
  <si>
    <t>https://podminky.urs.cz/item/CS_URS_2024_01/764212663</t>
  </si>
  <si>
    <t>6,3+50</t>
  </si>
  <si>
    <t>764213456</t>
  </si>
  <si>
    <t>Oplechování střešních prvků z pozinkovaného plechu sněhový zachytávač průbežný dvoutrubkový</t>
  </si>
  <si>
    <t>1417681215</t>
  </si>
  <si>
    <t>https://podminky.urs.cz/item/CS_URS_2024_01/764213456</t>
  </si>
  <si>
    <t>55,4+9,4</t>
  </si>
  <si>
    <t>764216604</t>
  </si>
  <si>
    <t>Oplechování parapetů z pozinkovaného plechu s povrchovou úpravou rovných mechanicky kotvené, bez rohů rš 330 mm</t>
  </si>
  <si>
    <t>455558016</t>
  </si>
  <si>
    <t>https://podminky.urs.cz/item/CS_URS_2024_01/764216604</t>
  </si>
  <si>
    <t>1,6</t>
  </si>
  <si>
    <t>-1933556252</t>
  </si>
  <si>
    <t>55,33+11</t>
  </si>
  <si>
    <t>1854379363</t>
  </si>
  <si>
    <t>Specifikace K2</t>
  </si>
  <si>
    <t>185289308</t>
  </si>
  <si>
    <t>4*6,3</t>
  </si>
  <si>
    <t>998764102</t>
  </si>
  <si>
    <t>Přesun hmot pro konstrukce klempířské stanovený z hmotnosti přesunovaného materiálu vodorovná dopravní vzdálenost do 50 m základní v objektech výšky přes 6 do 12 m</t>
  </si>
  <si>
    <t>1810123461</t>
  </si>
  <si>
    <t>https://podminky.urs.cz/item/CS_URS_2024_01/998764102</t>
  </si>
  <si>
    <t>767391112</t>
  </si>
  <si>
    <t>Montáž krytiny z tvarovaných plechů trapézových nebo vlnitých, uchycených šroubováním</t>
  </si>
  <si>
    <t>666355173</t>
  </si>
  <si>
    <t>https://podminky.urs.cz/item/CS_URS_2024_01/767391112</t>
  </si>
  <si>
    <t>Změřenoa acad</t>
  </si>
  <si>
    <t>528</t>
  </si>
  <si>
    <t>15484341</t>
  </si>
  <si>
    <t>plech trapézový 60/235 PES 25µm tl 0,88mm_x000D_
lakovaný barva světle šedá</t>
  </si>
  <si>
    <t>-2040134708</t>
  </si>
  <si>
    <t>528*1,133 "Přepočtené koeficientem množství</t>
  </si>
  <si>
    <t>767651114</t>
  </si>
  <si>
    <t>Montáž vrat garážových nebo průmyslových sekčních zajížděcích pod strop, plochy přes 13 m2</t>
  </si>
  <si>
    <t>-70131371</t>
  </si>
  <si>
    <t>https://podminky.urs.cz/item/CS_URS_2024_01/767651114</t>
  </si>
  <si>
    <t>Vrata sekční průmyslová dle specifikace Z1</t>
  </si>
  <si>
    <t>622338801</t>
  </si>
  <si>
    <t>911543967</t>
  </si>
  <si>
    <t>1170403743</t>
  </si>
  <si>
    <t>104</t>
  </si>
  <si>
    <t>Okno z plastových profilů_x000D_
Dodávka a montáž dle specifikace Z2_x000D_
Včetně kotevního a montážního materiálu_x000D_
Včetně dodávky a montáže parotěsníci a paropropustné pásky</t>
  </si>
  <si>
    <t>-87769863</t>
  </si>
  <si>
    <t>Specifikace Z2</t>
  </si>
  <si>
    <t>105</t>
  </si>
  <si>
    <t xml:space="preserve">Protidešťová větrací žaluzie_x000D_
Dodávka a montáž dle specifikace Z3_x000D_
Včetně kotevního a montážního materiálu_x000D_
</t>
  </si>
  <si>
    <t>770254824</t>
  </si>
  <si>
    <t>Specifikace Z3</t>
  </si>
  <si>
    <t>106</t>
  </si>
  <si>
    <t xml:space="preserve">Výstupní žebřík na střecju_x000D_
Dodávka a montáž dle specifikace Z4_x000D_
Včetně kotevního a montážního materiálu_x000D_
</t>
  </si>
  <si>
    <t>-325816600</t>
  </si>
  <si>
    <t>Specifikace Z4</t>
  </si>
  <si>
    <t>107</t>
  </si>
  <si>
    <t>-2055904083</t>
  </si>
  <si>
    <t>784</t>
  </si>
  <si>
    <t>Dokončovací práce - malby a tapety</t>
  </si>
  <si>
    <t>108</t>
  </si>
  <si>
    <t>784111005</t>
  </si>
  <si>
    <t>Oprášení (ometení) podkladu v místnostech výšky přes 5,00 m</t>
  </si>
  <si>
    <t>1665267293</t>
  </si>
  <si>
    <t>https://podminky.urs.cz/item/CS_URS_2024_01/784111005</t>
  </si>
  <si>
    <t>TZ, výkresy nového stavu</t>
  </si>
  <si>
    <t>109</t>
  </si>
  <si>
    <t>784111015</t>
  </si>
  <si>
    <t>Obroušení podkladu omítky v místnostech výšky přes 5,00 m</t>
  </si>
  <si>
    <t>1695949217</t>
  </si>
  <si>
    <t>https://podminky.urs.cz/item/CS_URS_2024_01/784111015</t>
  </si>
  <si>
    <t>784161005</t>
  </si>
  <si>
    <t>Tmelení spar a rohů, šířky do 3 mm akrylátovým tmelem v místnostech výšky přes 5,00 m</t>
  </si>
  <si>
    <t>1984055623</t>
  </si>
  <si>
    <t>https://podminky.urs.cz/item/CS_URS_2024_01/784161005</t>
  </si>
  <si>
    <t>120</t>
  </si>
  <si>
    <t>111</t>
  </si>
  <si>
    <t>784181125</t>
  </si>
  <si>
    <t>Penetrace podkladu jednonásobná hloubková akrylátová bezbarvá v místnostech výšky přes 5,00 m</t>
  </si>
  <si>
    <t>1279314161</t>
  </si>
  <si>
    <t>https://podminky.urs.cz/item/CS_URS_2024_01/784181125</t>
  </si>
  <si>
    <t>112</t>
  </si>
  <si>
    <t>784211005</t>
  </si>
  <si>
    <t>Malby z malířských směsí oděruvzdorných za mokra jednonásobné, bílé za mokra odruvzdorné výborně v místnostech výšky přes 5,00 m</t>
  </si>
  <si>
    <t>-2114893018</t>
  </si>
  <si>
    <t>https://podminky.urs.cz/item/CS_URS_2024_01/784211005</t>
  </si>
  <si>
    <t>SO 801 - Vegetační úpravy</t>
  </si>
  <si>
    <t>181451131</t>
  </si>
  <si>
    <t>Založení trávníku na půdě předem připravené plochy přes 1000 m2 výsevem včetně utažení parkového v rovině nebo na svahu do 1:5</t>
  </si>
  <si>
    <t>1554053665</t>
  </si>
  <si>
    <t>https://podminky.urs.cz/item/CS_URS_2024_01/181451131</t>
  </si>
  <si>
    <t>138,9</t>
  </si>
  <si>
    <t>00572410</t>
  </si>
  <si>
    <t>osivo směs travní parková</t>
  </si>
  <si>
    <t>456092271</t>
  </si>
  <si>
    <t>138,9*0,02 "Přepočtené koeficientem množství</t>
  </si>
  <si>
    <t>182351133</t>
  </si>
  <si>
    <t>Rozprostření a urovnání ornice ve svahu sklonu přes 1:5 strojně při souvislé ploše přes 500 m2, tl. vrstvy do 200 mm</t>
  </si>
  <si>
    <t>-1399333649</t>
  </si>
  <si>
    <t>https://podminky.urs.cz/item/CS_URS_2024_01/182351133</t>
  </si>
  <si>
    <t>"bude použitá ornice sejmutá, viz.  SO001 (podobjekt Příprava uzemí 010)"</t>
  </si>
  <si>
    <t>183101321</t>
  </si>
  <si>
    <t>Hloubení jamek pro vysazování rostlin v zemině skupiny 1 až 4 s výměnou půdy z 100% v rovině nebo na svahu do 1:5, objemu přes 0,40 do 1,00 m3</t>
  </si>
  <si>
    <t>1397919448</t>
  </si>
  <si>
    <t>https://podminky.urs.cz/item/CS_URS_2024_01/183101321</t>
  </si>
  <si>
    <t>10321100</t>
  </si>
  <si>
    <t>zahradní substrát pro výsadbu VL</t>
  </si>
  <si>
    <t>1618057721</t>
  </si>
  <si>
    <t>184102_R</t>
  </si>
  <si>
    <t>Výsadba dřeviny s balem do předem vyhloubené jamky se zalitím v rovině nebo na svahu do 1:5, při průměru balu přes 300 do 400 mm</t>
  </si>
  <si>
    <t>-1135562687</t>
  </si>
  <si>
    <t>vysokokmen 18-20cm, hloubení jámy, výsadba, hnojení, zálivka, dodání stromků, 3 kůly ke stromkům, ochranný nátěr, vyrovnávací řez koruny, bez následné</t>
  </si>
  <si>
    <t>02660_R</t>
  </si>
  <si>
    <t>lípa srdčitá  100-150cm</t>
  </si>
  <si>
    <t>1127174039</t>
  </si>
  <si>
    <t>184853512</t>
  </si>
  <si>
    <t>Chemické odplevelení půdy před založením kultury, trávníku nebo zpevněných ploch strojně o výměře jednotlivě přes 20 m2 postřikem na široko na svahu přes 1:5 do 1:2</t>
  </si>
  <si>
    <t>-60229311</t>
  </si>
  <si>
    <t>https://podminky.urs.cz/item/CS_URS_2024_01/184853512</t>
  </si>
  <si>
    <t>ve svahu</t>
  </si>
  <si>
    <t>138,9*1,5</t>
  </si>
  <si>
    <t>185100_R</t>
  </si>
  <si>
    <t>Ošetřování trávníku</t>
  </si>
  <si>
    <t>-1984382694</t>
  </si>
  <si>
    <t>V projektu je počítáno s ošetřením trávníku 1x, popřípadě do předání díla.</t>
  </si>
  <si>
    <t xml:space="preserve">První posekání (ošetření) je v ceně zakládání trávníku, tj. trávnik se seká celkem 2x. </t>
  </si>
  <si>
    <t>Položka též zahrnuje i nutné zalévání vodou.</t>
  </si>
  <si>
    <t>185200_R</t>
  </si>
  <si>
    <t>Zalévání</t>
  </si>
  <si>
    <t>-1899245079</t>
  </si>
  <si>
    <t>0,94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</si>
  <si>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</si>
  <si>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</si>
  <si>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</si>
  <si>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</si>
  <si>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</si>
  <si>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</si>
  <si>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</si>
  <si>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</si>
  <si>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</si>
  <si>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</si>
  <si>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</si>
  <si>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</si>
  <si>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</si>
  <si>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</si>
  <si>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</si>
  <si>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</si>
  <si>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</si>
  <si>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</si>
  <si>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</si>
  <si>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</si>
  <si>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</si>
  <si>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</si>
  <si>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</si>
  <si>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</si>
  <si>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</si>
  <si>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</si>
  <si>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</si>
  <si>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</si>
  <si>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</si>
  <si>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</si>
  <si>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</si>
  <si>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</si>
  <si>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</si>
  <si>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</si>
  <si>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</si>
  <si>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</si>
  <si>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</si>
  <si>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</si>
  <si>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</si>
  <si>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</si>
  <si>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</si>
  <si>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</si>
  <si>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</si>
  <si>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</si>
  <si>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</si>
  <si>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</si>
  <si>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</si>
  <si>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</si>
  <si>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</si>
  <si>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</si>
  <si>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</si>
  <si>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</si>
  <si>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</si>
  <si>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</si>
  <si>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</si>
  <si>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</si>
  <si>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</si>
  <si>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</si>
  <si>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</si>
  <si>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</si>
  <si>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</si>
  <si>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</si>
  <si>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</si>
  <si>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</si>
  <si>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</si>
  <si>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</si>
  <si>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</si>
  <si>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</si>
  <si>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</si>
  <si>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</si>
  <si>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</si>
  <si>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</si>
  <si>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</si>
  <si>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</si>
  <si>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</si>
  <si>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</si>
  <si>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</si>
  <si>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</si>
  <si>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</si>
  <si>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</si>
  <si>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</si>
  <si>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</si>
  <si>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</si>
  <si>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</si>
  <si>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</si>
  <si>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</si>
  <si>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</si>
  <si>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</si>
  <si>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</si>
  <si>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</si>
  <si>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</si>
  <si>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</si>
  <si>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</si>
  <si>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</si>
  <si>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</si>
  <si>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</si>
  <si>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</si>
  <si>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</si>
  <si>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</si>
  <si>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</si>
  <si>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</si>
  <si>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</si>
  <si>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</si>
  <si>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</si>
  <si>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</si>
  <si>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</si>
  <si>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</si>
  <si>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</si>
  <si>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</si>
  <si>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</si>
  <si>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</si>
  <si>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</si>
  <si>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</si>
  <si>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</si>
  <si>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</si>
  <si>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</si>
  <si>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</si>
  <si>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</si>
  <si>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</si>
  <si>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</si>
  <si>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</si>
  <si>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</si>
  <si>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</si>
  <si>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</si>
  <si>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</si>
  <si>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</si>
  <si>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</si>
  <si>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</si>
  <si>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</si>
  <si>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</si>
  <si>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</si>
  <si>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</si>
  <si>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</si>
  <si>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</si>
  <si>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</si>
  <si>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</si>
  <si>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</si>
  <si>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</si>
  <si>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</si>
  <si>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</si>
  <si>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</si>
  <si>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</si>
  <si>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</si>
  <si>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</si>
  <si>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</si>
  <si>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</si>
  <si>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</si>
  <si>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</si>
  <si>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</si>
  <si>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</si>
  <si>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</si>
  <si>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</si>
  <si>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</si>
  <si>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</si>
  <si>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</si>
  <si>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</si>
  <si>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</si>
  <si>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</si>
  <si>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</si>
  <si>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</si>
  <si>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</si>
  <si>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</si>
  <si>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</si>
  <si>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</si>
  <si>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</si>
  <si>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</si>
  <si>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</si>
  <si>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</si>
  <si>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</si>
  <si>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</si>
  <si>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</si>
  <si>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</si>
  <si>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</si>
  <si>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</si>
  <si>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</si>
  <si>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</si>
  <si>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</si>
  <si>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</si>
  <si>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</si>
  <si>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</si>
  <si>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</si>
  <si>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</si>
  <si>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</si>
  <si>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</si>
  <si>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</si>
  <si>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</si>
  <si>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Aspe</t>
  </si>
  <si>
    <t>Firma: SHB, akciová společnost</t>
  </si>
  <si>
    <t>Příloha k formuláři pro ocenění nabídky</t>
  </si>
  <si>
    <t>Překladiště a sběrný dvůr TS Bruntál - 0. ETAPA SO 111</t>
  </si>
  <si>
    <t>číslo a název SO</t>
  </si>
  <si>
    <t>číslo a název rozpočtu:</t>
  </si>
  <si>
    <t>Zatřídění JKSO:</t>
  </si>
  <si>
    <t>Poř.
č.pol.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</si>
  <si>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</si>
  <si>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</si>
  <si>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</si>
  <si>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</si>
  <si>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</si>
  <si>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</si>
  <si>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</si>
  <si>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</si>
  <si>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</si>
  <si>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Všeobecné konstrukce a práce</t>
  </si>
  <si>
    <t>014102</t>
  </si>
  <si>
    <t>POPLATKY ZA SKLÁDKU
přebytečná zemina z výkopů</t>
  </si>
  <si>
    <t xml:space="preserve">T         </t>
  </si>
  <si>
    <t>planimetrováno z ACAD
viz položka 12373
m3 na t zeminy 1,7
174,6*1,7=296,82 [A]</t>
  </si>
  <si>
    <t>zahrnuje veškeré poplatky provozovateli skládky související s uložením odpadu na skládce.</t>
  </si>
  <si>
    <t>2024_OTSKP</t>
  </si>
  <si>
    <t>123737</t>
  </si>
  <si>
    <t>ODKOP PRO SPOD STAVBU SILNIC A ŽELEZNIC TŘ. I, ODVOZ DO 16KM
výkop pro konstrukci vozovky i AZ, odvoz 15km</t>
  </si>
  <si>
    <t xml:space="preserve">M3        </t>
  </si>
  <si>
    <t>planimetrováno z ACAD
v rámci SO 001 odstranění betonových panelů, frézování asfaltových ploch, sejmutí ornice, apod.
předpoklad:
CB kryt
388*0,45=174,60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</si>
  <si>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</si>
  <si>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173103</t>
  </si>
  <si>
    <t>ZEMNÍ KRAJNICE A DOSYPÁVKY SE ZHUT DO 100% PS
dosypávka zhutněný nenamrzavý materiál</t>
  </si>
  <si>
    <t>planimetrováno z ACAD
0,22*114=25,08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</si>
  <si>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</si>
  <si>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</si>
  <si>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</si>
  <si>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M2        </t>
  </si>
  <si>
    <t>planimetrováno z ACAD
503=503,00 [A]</t>
  </si>
  <si>
    <t>Položka zahrnuje:
- úpravu pláně včetně vyrovnání výškových rozdílů. Míru zhutnění určuje projekt.
Položka nezahrnuje:
- x</t>
  </si>
  <si>
    <t>Základy</t>
  </si>
  <si>
    <t>17180</t>
  </si>
  <si>
    <t>ULOŽENÍ SYPANINY DO NÁSYPŮ Z NAKUPOVANÝCH MATERIÁLŮ
v rámci AZ tl. 0,50 m, kamenitá sypanina</t>
  </si>
  <si>
    <t>planimetrováno z ACAD
388*0,5=194,00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</si>
  <si>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</si>
  <si>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21461</t>
  </si>
  <si>
    <t>SEPARAČNÍ GEOTEXTILIE
včetně nutného přesahu textilních rolí
v souladu s TP 97
odolnost proti protlačení (CBR test) větší než 3kN
odolnost proti proražení menší než 10 mm
tažnost větší než 50%
v místě aktivní zóny a drenáže</t>
  </si>
  <si>
    <t>planimetrováno z ACAD
v místě AZ - 2vrstvy s přesahem rolí a zahnutí na tl. vrstvy AZ
403,5*2=807,00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</si>
  <si>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</si>
  <si>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Komunikace</t>
  </si>
  <si>
    <t>56143G</t>
  </si>
  <si>
    <t>SMĚSI Z KAMENIVA STMELENÉ CEMENTEM  SC C 8/10 TL. DO 150MM
Vrstva ze směsi stmelené cementem SC 0/32 C 8/10 tl. 150 mm</t>
  </si>
  <si>
    <t>planimetrováno z ACAD
388=388,00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</si>
  <si>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</si>
  <si>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</si>
  <si>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
ŠDA 0/32 GE</t>
  </si>
  <si>
    <t>planimetrováno z ACAD
konstrukce CB krytu
388=388,00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</si>
  <si>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</si>
  <si>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581343</t>
  </si>
  <si>
    <t>CEMENTOBETONOVÝ KRYT JEDNOVRSTVÝ VYZTUŽENÝ TŘ.II TL. DO 200MM
specifikace viz TZ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</si>
  <si>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</si>
  <si>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Ostatní konstrukce a práce</t>
  </si>
  <si>
    <t>917224</t>
  </si>
  <si>
    <t>SILNIČNÍ A CHODNÍKOVÉ OBRUBY Z BETONOVÝCH OBRUBNÍKŮ ŠÍŘ 150MM</t>
  </si>
  <si>
    <t xml:space="preserve">M         </t>
  </si>
  <si>
    <t>planimetrováno z ACAD
114=114,00 [A]</t>
  </si>
  <si>
    <t>Položka zahrnuje:
- dodání a pokládku betonových obrubníků o rozměrech předepsaných zadávací dokumentací
- betonové lože i boční betonovou opěrku
Položka nezahrnuje:
- x</t>
  </si>
  <si>
    <t>919124</t>
  </si>
  <si>
    <t>ŘEZÁNÍ BETONOVÉHO KRYTU VOZOVEK TL DO 200MM</t>
  </si>
  <si>
    <t>planimetrováno z ACAD
v místě betonového obrubníku
114=114,00 [A]</t>
  </si>
  <si>
    <t>Položka zahrnuje:
- řezání vozovkové vrstvy v předepsané tloušťce
- spotřeba vody
Položka nezahrnuje:
- x</t>
  </si>
  <si>
    <t>93132</t>
  </si>
  <si>
    <t>TĚSNĚNÍ DILATAČ SPAR ASF ZÁLIVKOU MODIFIK
modifikovaná zálivka, včetně vyčistění spáry a spojovacího nátěru</t>
  </si>
  <si>
    <t>planimetrováno z ACAD
v místě betonového obrubníku (v místě CB krytu)
0,01*0,2*114=0,23 [A]</t>
  </si>
  <si>
    <t>Položka zahrnuje:
- dodávku a osazení předepsaného materiálu
- očištění ploch spáry před úpravou
- očištění okolí spáry po úpravě
Položka nezahrnuje:
- těsnící profil</t>
  </si>
  <si>
    <t>C e l k e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</si>
</sst>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##\ ###\ ###\ ##0.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3D3D3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1" fillId="0" borderId="0" applyNumberFormat="0" applyFill="0" applyBorder="0" applyAlignment="0" applyProtection="0"/>
    <xf numFmtId="0" fontId="53" fillId="0" borderId="1"/>
    <xf numFmtId="0" fontId="53" fillId="0" borderId="1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54" fillId="0" borderId="1" xfId="2" applyFont="1"/>
    <xf numFmtId="0" fontId="53" fillId="0" borderId="1" xfId="3"/>
    <xf numFmtId="0" fontId="54" fillId="0" borderId="1" xfId="2" applyFont="1" applyAlignment="1">
      <alignment horizontal="center"/>
    </xf>
    <xf numFmtId="0" fontId="55" fillId="0" borderId="32" xfId="2" applyFont="1" applyBorder="1" applyAlignment="1">
      <alignment horizontal="center" wrapText="1"/>
    </xf>
    <xf numFmtId="0" fontId="56" fillId="0" borderId="1" xfId="2" applyFont="1"/>
    <xf numFmtId="0" fontId="56" fillId="0" borderId="29" xfId="2" applyFont="1" applyBorder="1"/>
    <xf numFmtId="0" fontId="0" fillId="0" borderId="32" xfId="2" applyFont="1" applyBorder="1" applyAlignment="1">
      <alignment wrapText="1"/>
    </xf>
    <xf numFmtId="168" fontId="0" fillId="0" borderId="32" xfId="2" applyNumberFormat="1" applyFont="1" applyBorder="1"/>
    <xf numFmtId="168" fontId="0" fillId="0" borderId="32" xfId="2" applyNumberFormat="1" applyFont="1" applyBorder="1" applyProtection="1">
      <protection locked="0"/>
    </xf>
    <xf numFmtId="0" fontId="0" fillId="0" borderId="1" xfId="2" applyFont="1" applyAlignment="1">
      <alignment wrapText="1" shrinkToFit="1"/>
    </xf>
    <xf numFmtId="168" fontId="56" fillId="6" borderId="1" xfId="2" applyNumberFormat="1" applyFont="1" applyFill="1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55" fillId="0" borderId="32" xfId="2" applyFont="1" applyBorder="1" applyAlignment="1">
      <alignment horizont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</cellXfs>
  <cellStyles count="4">
    <cellStyle name="Hypertextový odkaz" xfId="1" builtinId="8"/>
    <cellStyle name="Normal" xfId="2" xr:uid="{BF52F273-C411-41D3-BBFC-C9828A34CFCC}"/>
    <cellStyle name="Normální" xfId="0" builtinId="0" customBuiltin="1"/>
    <cellStyle name="Normální 2" xfId="3" xr:uid="{F47397AD-FAA4-4467-AC0A-5D1C12659685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631319202" TargetMode="External"/><Relationship Id="rId21" Type="http://schemas.openxmlformats.org/officeDocument/2006/relationships/hyperlink" Target="https://podminky.urs.cz/item/CS_URS_2024_01/342151111" TargetMode="External"/><Relationship Id="rId42" Type="http://schemas.openxmlformats.org/officeDocument/2006/relationships/hyperlink" Target="https://podminky.urs.cz/item/CS_URS_2024_01/711491171" TargetMode="External"/><Relationship Id="rId47" Type="http://schemas.openxmlformats.org/officeDocument/2006/relationships/hyperlink" Target="https://podminky.urs.cz/item/CS_URS_2024_01/712363357" TargetMode="External"/><Relationship Id="rId63" Type="http://schemas.openxmlformats.org/officeDocument/2006/relationships/hyperlink" Target="https://podminky.urs.cz/item/CS_URS_2024_01/764511602" TargetMode="External"/><Relationship Id="rId68" Type="http://schemas.openxmlformats.org/officeDocument/2006/relationships/hyperlink" Target="https://podminky.urs.cz/item/CS_URS_2024_01/767651113" TargetMode="External"/><Relationship Id="rId2" Type="http://schemas.openxmlformats.org/officeDocument/2006/relationships/hyperlink" Target="https://podminky.urs.cz/item/CS_URS_2024_01/162751117" TargetMode="External"/><Relationship Id="rId16" Type="http://schemas.openxmlformats.org/officeDocument/2006/relationships/hyperlink" Target="https://podminky.urs.cz/item/CS_URS_2024_01/311351121" TargetMode="External"/><Relationship Id="rId29" Type="http://schemas.openxmlformats.org/officeDocument/2006/relationships/hyperlink" Target="https://podminky.urs.cz/item/CS_URS_2024_01/564861011" TargetMode="External"/><Relationship Id="rId11" Type="http://schemas.openxmlformats.org/officeDocument/2006/relationships/hyperlink" Target="https://podminky.urs.cz/item/CS_URS_2024_01/275322511" TargetMode="External"/><Relationship Id="rId24" Type="http://schemas.openxmlformats.org/officeDocument/2006/relationships/hyperlink" Target="https://podminky.urs.cz/item/CS_URS_2024_01/631311136" TargetMode="External"/><Relationship Id="rId32" Type="http://schemas.openxmlformats.org/officeDocument/2006/relationships/hyperlink" Target="https://podminky.urs.cz/item/CS_URS_2024_01/941321111" TargetMode="External"/><Relationship Id="rId37" Type="http://schemas.openxmlformats.org/officeDocument/2006/relationships/hyperlink" Target="https://podminky.urs.cz/item/CS_URS_2024_01/998014211" TargetMode="External"/><Relationship Id="rId40" Type="http://schemas.openxmlformats.org/officeDocument/2006/relationships/hyperlink" Target="https://podminky.urs.cz/item/CS_URS_2024_01/711471051" TargetMode="External"/><Relationship Id="rId45" Type="http://schemas.openxmlformats.org/officeDocument/2006/relationships/hyperlink" Target="https://podminky.urs.cz/item/CS_URS_2024_01/711491272" TargetMode="External"/><Relationship Id="rId53" Type="http://schemas.openxmlformats.org/officeDocument/2006/relationships/hyperlink" Target="https://podminky.urs.cz/item/CS_URS_2024_01/712391171" TargetMode="External"/><Relationship Id="rId58" Type="http://schemas.openxmlformats.org/officeDocument/2006/relationships/hyperlink" Target="https://podminky.urs.cz/item/CS_URS_2024_01/998713101" TargetMode="External"/><Relationship Id="rId66" Type="http://schemas.openxmlformats.org/officeDocument/2006/relationships/hyperlink" Target="https://podminky.urs.cz/item/CS_URS_2024_01/998764101" TargetMode="External"/><Relationship Id="rId5" Type="http://schemas.openxmlformats.org/officeDocument/2006/relationships/hyperlink" Target="https://podminky.urs.cz/item/CS_URS_2024_01/174151101" TargetMode="External"/><Relationship Id="rId61" Type="http://schemas.openxmlformats.org/officeDocument/2006/relationships/hyperlink" Target="https://podminky.urs.cz/item/CS_URS_2024_01/764212637" TargetMode="External"/><Relationship Id="rId19" Type="http://schemas.openxmlformats.org/officeDocument/2006/relationships/hyperlink" Target="https://podminky.urs.cz/item/CS_URS_2024_01/311361821" TargetMode="External"/><Relationship Id="rId14" Type="http://schemas.openxmlformats.org/officeDocument/2006/relationships/hyperlink" Target="https://podminky.urs.cz/item/CS_URS_2024_01/275361821" TargetMode="External"/><Relationship Id="rId22" Type="http://schemas.openxmlformats.org/officeDocument/2006/relationships/hyperlink" Target="https://podminky.urs.cz/item/CS_URS_2024_01/411354259" TargetMode="External"/><Relationship Id="rId27" Type="http://schemas.openxmlformats.org/officeDocument/2006/relationships/hyperlink" Target="https://podminky.urs.cz/item/CS_URS_2024_01/633121112" TargetMode="External"/><Relationship Id="rId30" Type="http://schemas.openxmlformats.org/officeDocument/2006/relationships/hyperlink" Target="https://podminky.urs.cz/item/CS_URS_2024_01/919726122" TargetMode="External"/><Relationship Id="rId35" Type="http://schemas.openxmlformats.org/officeDocument/2006/relationships/hyperlink" Target="https://podminky.urs.cz/item/CS_URS_2024_01/949101112" TargetMode="External"/><Relationship Id="rId43" Type="http://schemas.openxmlformats.org/officeDocument/2006/relationships/hyperlink" Target="https://podminky.urs.cz/item/CS_URS_2024_01/711491172" TargetMode="External"/><Relationship Id="rId48" Type="http://schemas.openxmlformats.org/officeDocument/2006/relationships/hyperlink" Target="https://podminky.urs.cz/item/CS_URS_2024_01/712363359" TargetMode="External"/><Relationship Id="rId56" Type="http://schemas.openxmlformats.org/officeDocument/2006/relationships/hyperlink" Target="https://podminky.urs.cz/item/CS_URS_2024_01/713141153" TargetMode="External"/><Relationship Id="rId64" Type="http://schemas.openxmlformats.org/officeDocument/2006/relationships/hyperlink" Target="https://podminky.urs.cz/item/CS_URS_2024_01/764511643" TargetMode="External"/><Relationship Id="rId69" Type="http://schemas.openxmlformats.org/officeDocument/2006/relationships/hyperlink" Target="https://podminky.urs.cz/item/CS_URS_2024_01/767881118" TargetMode="External"/><Relationship Id="rId8" Type="http://schemas.openxmlformats.org/officeDocument/2006/relationships/hyperlink" Target="https://podminky.urs.cz/item/CS_URS_2024_01/271532212" TargetMode="External"/><Relationship Id="rId51" Type="http://schemas.openxmlformats.org/officeDocument/2006/relationships/hyperlink" Target="https://podminky.urs.cz/item/CS_URS_2024_01/712363452" TargetMode="External"/><Relationship Id="rId72" Type="http://schemas.openxmlformats.org/officeDocument/2006/relationships/printerSettings" Target="../printerSettings/printerSettings10.bin"/><Relationship Id="rId3" Type="http://schemas.openxmlformats.org/officeDocument/2006/relationships/hyperlink" Target="https://podminky.urs.cz/item/CS_URS_2024_01/162751119" TargetMode="External"/><Relationship Id="rId12" Type="http://schemas.openxmlformats.org/officeDocument/2006/relationships/hyperlink" Target="https://podminky.urs.cz/item/CS_URS_2024_01/275351121" TargetMode="External"/><Relationship Id="rId17" Type="http://schemas.openxmlformats.org/officeDocument/2006/relationships/hyperlink" Target="https://podminky.urs.cz/item/CS_URS_2024_01/311351122" TargetMode="External"/><Relationship Id="rId25" Type="http://schemas.openxmlformats.org/officeDocument/2006/relationships/hyperlink" Target="https://podminky.urs.cz/item/CS_URS_2024_01/631319013" TargetMode="External"/><Relationship Id="rId33" Type="http://schemas.openxmlformats.org/officeDocument/2006/relationships/hyperlink" Target="https://podminky.urs.cz/item/CS_URS_2024_01/941321211" TargetMode="External"/><Relationship Id="rId38" Type="http://schemas.openxmlformats.org/officeDocument/2006/relationships/hyperlink" Target="https://podminky.urs.cz/item/CS_URS_2024_01/711191101" TargetMode="External"/><Relationship Id="rId46" Type="http://schemas.openxmlformats.org/officeDocument/2006/relationships/hyperlink" Target="https://podminky.urs.cz/item/CS_URS_2024_01/998711101" TargetMode="External"/><Relationship Id="rId59" Type="http://schemas.openxmlformats.org/officeDocument/2006/relationships/hyperlink" Target="https://podminky.urs.cz/item/CS_URS_2024_01/751122654" TargetMode="External"/><Relationship Id="rId67" Type="http://schemas.openxmlformats.org/officeDocument/2006/relationships/hyperlink" Target="https://podminky.urs.cz/item/CS_URS_2024_01/767316312" TargetMode="External"/><Relationship Id="rId20" Type="http://schemas.openxmlformats.org/officeDocument/2006/relationships/hyperlink" Target="https://podminky.urs.cz/item/CS_URS_2024_01/337171111" TargetMode="External"/><Relationship Id="rId41" Type="http://schemas.openxmlformats.org/officeDocument/2006/relationships/hyperlink" Target="https://podminky.urs.cz/item/CS_URS_2024_01/711472051" TargetMode="External"/><Relationship Id="rId54" Type="http://schemas.openxmlformats.org/officeDocument/2006/relationships/hyperlink" Target="https://podminky.urs.cz/item/CS_URS_2024_01/762361322" TargetMode="External"/><Relationship Id="rId62" Type="http://schemas.openxmlformats.org/officeDocument/2006/relationships/hyperlink" Target="https://podminky.urs.cz/item/CS_URS_2024_01/764212648" TargetMode="External"/><Relationship Id="rId70" Type="http://schemas.openxmlformats.org/officeDocument/2006/relationships/hyperlink" Target="https://podminky.urs.cz/item/CS_URS_2024_01/767995116" TargetMode="External"/><Relationship Id="rId1" Type="http://schemas.openxmlformats.org/officeDocument/2006/relationships/hyperlink" Target="https://podminky.urs.cz/item/CS_URS_2024_01/131251104" TargetMode="External"/><Relationship Id="rId6" Type="http://schemas.openxmlformats.org/officeDocument/2006/relationships/hyperlink" Target="https://podminky.urs.cz/item/CS_URS_2024_01/181951112" TargetMode="External"/><Relationship Id="rId15" Type="http://schemas.openxmlformats.org/officeDocument/2006/relationships/hyperlink" Target="https://podminky.urs.cz/item/CS_URS_2024_01/311322511" TargetMode="External"/><Relationship Id="rId23" Type="http://schemas.openxmlformats.org/officeDocument/2006/relationships/hyperlink" Target="https://podminky.urs.cz/item/CS_URS_2024_01/564671111" TargetMode="External"/><Relationship Id="rId28" Type="http://schemas.openxmlformats.org/officeDocument/2006/relationships/hyperlink" Target="https://podminky.urs.cz/item/CS_URS_2024_01/564211011" TargetMode="External"/><Relationship Id="rId36" Type="http://schemas.openxmlformats.org/officeDocument/2006/relationships/hyperlink" Target="https://podminky.urs.cz/item/CS_URS_2024_01/952901111" TargetMode="External"/><Relationship Id="rId49" Type="http://schemas.openxmlformats.org/officeDocument/2006/relationships/hyperlink" Target="https://podminky.urs.cz/item/CS_URS_2024_01/712361701" TargetMode="External"/><Relationship Id="rId57" Type="http://schemas.openxmlformats.org/officeDocument/2006/relationships/hyperlink" Target="https://podminky.urs.cz/item/CS_URS_2024_01/713141232" TargetMode="External"/><Relationship Id="rId10" Type="http://schemas.openxmlformats.org/officeDocument/2006/relationships/hyperlink" Target="https://podminky.urs.cz/item/CS_URS_2024_01/273362021" TargetMode="External"/><Relationship Id="rId31" Type="http://schemas.openxmlformats.org/officeDocument/2006/relationships/hyperlink" Target="https://podminky.urs.cz/item/CS_URS_2024_01/637211134" TargetMode="External"/><Relationship Id="rId44" Type="http://schemas.openxmlformats.org/officeDocument/2006/relationships/hyperlink" Target="https://podminky.urs.cz/item/CS_URS_2024_01/711491271" TargetMode="External"/><Relationship Id="rId52" Type="http://schemas.openxmlformats.org/officeDocument/2006/relationships/hyperlink" Target="https://podminky.urs.cz/item/CS_URS_2024_01/712363453" TargetMode="External"/><Relationship Id="rId60" Type="http://schemas.openxmlformats.org/officeDocument/2006/relationships/hyperlink" Target="https://podminky.urs.cz/item/CS_URS_2024_01/998751101" TargetMode="External"/><Relationship Id="rId65" Type="http://schemas.openxmlformats.org/officeDocument/2006/relationships/hyperlink" Target="https://podminky.urs.cz/item/CS_URS_2024_01/764518623" TargetMode="External"/><Relationship Id="rId73" Type="http://schemas.openxmlformats.org/officeDocument/2006/relationships/drawing" Target="../drawings/drawing9.xml"/><Relationship Id="rId4" Type="http://schemas.openxmlformats.org/officeDocument/2006/relationships/hyperlink" Target="https://podminky.urs.cz/item/CS_URS_2024_01/167151111" TargetMode="External"/><Relationship Id="rId9" Type="http://schemas.openxmlformats.org/officeDocument/2006/relationships/hyperlink" Target="https://podminky.urs.cz/item/CS_URS_2024_01/273321311" TargetMode="External"/><Relationship Id="rId13" Type="http://schemas.openxmlformats.org/officeDocument/2006/relationships/hyperlink" Target="https://podminky.urs.cz/item/CS_URS_2024_01/275351122" TargetMode="External"/><Relationship Id="rId18" Type="http://schemas.openxmlformats.org/officeDocument/2006/relationships/hyperlink" Target="https://podminky.urs.cz/item/CS_URS_2024_01/311351911" TargetMode="External"/><Relationship Id="rId39" Type="http://schemas.openxmlformats.org/officeDocument/2006/relationships/hyperlink" Target="https://podminky.urs.cz/item/CS_URS_2024_01/711192101" TargetMode="External"/><Relationship Id="rId34" Type="http://schemas.openxmlformats.org/officeDocument/2006/relationships/hyperlink" Target="https://podminky.urs.cz/item/CS_URS_2024_01/941321811" TargetMode="External"/><Relationship Id="rId50" Type="http://schemas.openxmlformats.org/officeDocument/2006/relationships/hyperlink" Target="https://podminky.urs.cz/item/CS_URS_2024_01/712363451" TargetMode="External"/><Relationship Id="rId55" Type="http://schemas.openxmlformats.org/officeDocument/2006/relationships/hyperlink" Target="https://podminky.urs.cz/item/CS_URS_2024_01/998712101" TargetMode="External"/><Relationship Id="rId7" Type="http://schemas.openxmlformats.org/officeDocument/2006/relationships/hyperlink" Target="https://podminky.urs.cz/item/CS_URS_2024_01/561041111" TargetMode="External"/><Relationship Id="rId71" Type="http://schemas.openxmlformats.org/officeDocument/2006/relationships/hyperlink" Target="https://podminky.urs.cz/item/CS_URS_2024_01/998767101" TargetMode="External"/></Relationships>
</file>

<file path=xl/worksheets/_rels/sheet11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317361821" TargetMode="External"/><Relationship Id="rId21" Type="http://schemas.openxmlformats.org/officeDocument/2006/relationships/hyperlink" Target="https://podminky.urs.cz/item/CS_URS_2024_01/317151132" TargetMode="External"/><Relationship Id="rId42" Type="http://schemas.openxmlformats.org/officeDocument/2006/relationships/hyperlink" Target="https://podminky.urs.cz/item/CS_URS_2024_01/612321141" TargetMode="External"/><Relationship Id="rId47" Type="http://schemas.openxmlformats.org/officeDocument/2006/relationships/hyperlink" Target="https://podminky.urs.cz/item/CS_URS_2024_01/633121112" TargetMode="External"/><Relationship Id="rId63" Type="http://schemas.openxmlformats.org/officeDocument/2006/relationships/hyperlink" Target="https://podminky.urs.cz/item/CS_URS_2024_01/711491171" TargetMode="External"/><Relationship Id="rId68" Type="http://schemas.openxmlformats.org/officeDocument/2006/relationships/hyperlink" Target="https://podminky.urs.cz/item/CS_URS_2024_01/763131461" TargetMode="External"/><Relationship Id="rId84" Type="http://schemas.openxmlformats.org/officeDocument/2006/relationships/hyperlink" Target="https://podminky.urs.cz/item/CS_URS_2024_01/784111005" TargetMode="External"/><Relationship Id="rId89" Type="http://schemas.openxmlformats.org/officeDocument/2006/relationships/printerSettings" Target="../printerSettings/printerSettings11.bin"/><Relationship Id="rId16" Type="http://schemas.openxmlformats.org/officeDocument/2006/relationships/hyperlink" Target="https://podminky.urs.cz/item/CS_URS_2024_01/311322611" TargetMode="External"/><Relationship Id="rId11" Type="http://schemas.openxmlformats.org/officeDocument/2006/relationships/hyperlink" Target="https://podminky.urs.cz/item/CS_URS_2024_01/274322511" TargetMode="External"/><Relationship Id="rId32" Type="http://schemas.openxmlformats.org/officeDocument/2006/relationships/hyperlink" Target="https://podminky.urs.cz/item/CS_URS_2024_01/337171111" TargetMode="External"/><Relationship Id="rId37" Type="http://schemas.openxmlformats.org/officeDocument/2006/relationships/hyperlink" Target="https://podminky.urs.cz/item/CS_URS_2024_01/417361821" TargetMode="External"/><Relationship Id="rId53" Type="http://schemas.openxmlformats.org/officeDocument/2006/relationships/hyperlink" Target="https://podminky.urs.cz/item/CS_URS_2024_01/941321111" TargetMode="External"/><Relationship Id="rId58" Type="http://schemas.openxmlformats.org/officeDocument/2006/relationships/hyperlink" Target="https://podminky.urs.cz/item/CS_URS_2024_01/998014211" TargetMode="External"/><Relationship Id="rId74" Type="http://schemas.openxmlformats.org/officeDocument/2006/relationships/hyperlink" Target="https://podminky.urs.cz/item/CS_URS_2024_01/764213456" TargetMode="External"/><Relationship Id="rId79" Type="http://schemas.openxmlformats.org/officeDocument/2006/relationships/hyperlink" Target="https://podminky.urs.cz/item/CS_URS_2024_01/998764102" TargetMode="External"/><Relationship Id="rId5" Type="http://schemas.openxmlformats.org/officeDocument/2006/relationships/hyperlink" Target="https://podminky.urs.cz/item/CS_URS_2024_01/174151101" TargetMode="External"/><Relationship Id="rId90" Type="http://schemas.openxmlformats.org/officeDocument/2006/relationships/drawing" Target="../drawings/drawing10.xml"/><Relationship Id="rId14" Type="http://schemas.openxmlformats.org/officeDocument/2006/relationships/hyperlink" Target="https://podminky.urs.cz/item/CS_URS_2024_01/275361821" TargetMode="External"/><Relationship Id="rId22" Type="http://schemas.openxmlformats.org/officeDocument/2006/relationships/hyperlink" Target="https://podminky.urs.cz/item/CS_URS_2024_01/317321411" TargetMode="External"/><Relationship Id="rId27" Type="http://schemas.openxmlformats.org/officeDocument/2006/relationships/hyperlink" Target="https://podminky.urs.cz/item/CS_URS_2024_01/330321410" TargetMode="External"/><Relationship Id="rId30" Type="http://schemas.openxmlformats.org/officeDocument/2006/relationships/hyperlink" Target="https://podminky.urs.cz/item/CS_URS_2024_01/331351911" TargetMode="External"/><Relationship Id="rId35" Type="http://schemas.openxmlformats.org/officeDocument/2006/relationships/hyperlink" Target="https://podminky.urs.cz/item/CS_URS_2024_01/417351115" TargetMode="External"/><Relationship Id="rId43" Type="http://schemas.openxmlformats.org/officeDocument/2006/relationships/hyperlink" Target="https://podminky.urs.cz/item/CS_URS_2024_01/622142001" TargetMode="External"/><Relationship Id="rId48" Type="http://schemas.openxmlformats.org/officeDocument/2006/relationships/hyperlink" Target="https://podminky.urs.cz/item/CS_URS_2024_01/637211134" TargetMode="External"/><Relationship Id="rId56" Type="http://schemas.openxmlformats.org/officeDocument/2006/relationships/hyperlink" Target="https://podminky.urs.cz/item/CS_URS_2024_01/949101112" TargetMode="External"/><Relationship Id="rId64" Type="http://schemas.openxmlformats.org/officeDocument/2006/relationships/hyperlink" Target="https://podminky.urs.cz/item/CS_URS_2024_01/711491172" TargetMode="External"/><Relationship Id="rId69" Type="http://schemas.openxmlformats.org/officeDocument/2006/relationships/hyperlink" Target="https://podminky.urs.cz/item/CS_URS_2024_01/763131714" TargetMode="External"/><Relationship Id="rId77" Type="http://schemas.openxmlformats.org/officeDocument/2006/relationships/hyperlink" Target="https://podminky.urs.cz/item/CS_URS_2024_01/764511643" TargetMode="External"/><Relationship Id="rId8" Type="http://schemas.openxmlformats.org/officeDocument/2006/relationships/hyperlink" Target="https://podminky.urs.cz/item/CS_URS_2024_01/271532212" TargetMode="External"/><Relationship Id="rId51" Type="http://schemas.openxmlformats.org/officeDocument/2006/relationships/hyperlink" Target="https://podminky.urs.cz/item/CS_URS_2024_01/919111223" TargetMode="External"/><Relationship Id="rId72" Type="http://schemas.openxmlformats.org/officeDocument/2006/relationships/hyperlink" Target="https://podminky.urs.cz/item/CS_URS_2024_01/998763101" TargetMode="External"/><Relationship Id="rId80" Type="http://schemas.openxmlformats.org/officeDocument/2006/relationships/hyperlink" Target="https://podminky.urs.cz/item/CS_URS_2024_01/767391112" TargetMode="External"/><Relationship Id="rId85" Type="http://schemas.openxmlformats.org/officeDocument/2006/relationships/hyperlink" Target="https://podminky.urs.cz/item/CS_URS_2024_01/784111015" TargetMode="External"/><Relationship Id="rId3" Type="http://schemas.openxmlformats.org/officeDocument/2006/relationships/hyperlink" Target="https://podminky.urs.cz/item/CS_URS_2024_01/162751119" TargetMode="External"/><Relationship Id="rId12" Type="http://schemas.openxmlformats.org/officeDocument/2006/relationships/hyperlink" Target="https://podminky.urs.cz/item/CS_URS_2024_01/274351121" TargetMode="External"/><Relationship Id="rId17" Type="http://schemas.openxmlformats.org/officeDocument/2006/relationships/hyperlink" Target="https://podminky.urs.cz/item/CS_URS_2024_01/311351121" TargetMode="External"/><Relationship Id="rId25" Type="http://schemas.openxmlformats.org/officeDocument/2006/relationships/hyperlink" Target="https://podminky.urs.cz/item/CS_URS_2024_01/317351103" TargetMode="External"/><Relationship Id="rId33" Type="http://schemas.openxmlformats.org/officeDocument/2006/relationships/hyperlink" Target="https://podminky.urs.cz/item/CS_URS_2024_01/342171112" TargetMode="External"/><Relationship Id="rId38" Type="http://schemas.openxmlformats.org/officeDocument/2006/relationships/hyperlink" Target="https://podminky.urs.cz/item/CS_URS_2024_01/564671111" TargetMode="External"/><Relationship Id="rId46" Type="http://schemas.openxmlformats.org/officeDocument/2006/relationships/hyperlink" Target="https://podminky.urs.cz/item/CS_URS_2024_01/631319202" TargetMode="External"/><Relationship Id="rId59" Type="http://schemas.openxmlformats.org/officeDocument/2006/relationships/hyperlink" Target="https://podminky.urs.cz/item/CS_URS_2024_01/711191101" TargetMode="External"/><Relationship Id="rId67" Type="http://schemas.openxmlformats.org/officeDocument/2006/relationships/hyperlink" Target="https://podminky.urs.cz/item/CS_URS_2024_01/998711102" TargetMode="External"/><Relationship Id="rId20" Type="http://schemas.openxmlformats.org/officeDocument/2006/relationships/hyperlink" Target="https://podminky.urs.cz/item/CS_URS_2024_01/311361821" TargetMode="External"/><Relationship Id="rId41" Type="http://schemas.openxmlformats.org/officeDocument/2006/relationships/hyperlink" Target="https://podminky.urs.cz/item/CS_URS_2024_01/612131101" TargetMode="External"/><Relationship Id="rId54" Type="http://schemas.openxmlformats.org/officeDocument/2006/relationships/hyperlink" Target="https://podminky.urs.cz/item/CS_URS_2024_01/941321211" TargetMode="External"/><Relationship Id="rId62" Type="http://schemas.openxmlformats.org/officeDocument/2006/relationships/hyperlink" Target="https://podminky.urs.cz/item/CS_URS_2024_01/711472051" TargetMode="External"/><Relationship Id="rId70" Type="http://schemas.openxmlformats.org/officeDocument/2006/relationships/hyperlink" Target="https://podminky.urs.cz/item/CS_URS_2024_01/763131722" TargetMode="External"/><Relationship Id="rId75" Type="http://schemas.openxmlformats.org/officeDocument/2006/relationships/hyperlink" Target="https://podminky.urs.cz/item/CS_URS_2024_01/764216604" TargetMode="External"/><Relationship Id="rId83" Type="http://schemas.openxmlformats.org/officeDocument/2006/relationships/hyperlink" Target="https://podminky.urs.cz/item/CS_URS_2024_01/998767101" TargetMode="External"/><Relationship Id="rId88" Type="http://schemas.openxmlformats.org/officeDocument/2006/relationships/hyperlink" Target="https://podminky.urs.cz/item/CS_URS_2024_01/784211005" TargetMode="External"/><Relationship Id="rId1" Type="http://schemas.openxmlformats.org/officeDocument/2006/relationships/hyperlink" Target="https://podminky.urs.cz/item/CS_URS_2024_01/131251105" TargetMode="External"/><Relationship Id="rId6" Type="http://schemas.openxmlformats.org/officeDocument/2006/relationships/hyperlink" Target="https://podminky.urs.cz/item/CS_URS_2024_01/181951112" TargetMode="External"/><Relationship Id="rId15" Type="http://schemas.openxmlformats.org/officeDocument/2006/relationships/hyperlink" Target="https://podminky.urs.cz/item/CS_URS_2024_01/311270741" TargetMode="External"/><Relationship Id="rId23" Type="http://schemas.openxmlformats.org/officeDocument/2006/relationships/hyperlink" Target="https://podminky.urs.cz/item/CS_URS_2024_01/317351101" TargetMode="External"/><Relationship Id="rId28" Type="http://schemas.openxmlformats.org/officeDocument/2006/relationships/hyperlink" Target="https://podminky.urs.cz/item/CS_URS_2024_01/331351125" TargetMode="External"/><Relationship Id="rId36" Type="http://schemas.openxmlformats.org/officeDocument/2006/relationships/hyperlink" Target="https://podminky.urs.cz/item/CS_URS_2024_01/417351116" TargetMode="External"/><Relationship Id="rId49" Type="http://schemas.openxmlformats.org/officeDocument/2006/relationships/hyperlink" Target="https://podminky.urs.cz/item/CS_URS_2024_01/919726122" TargetMode="External"/><Relationship Id="rId57" Type="http://schemas.openxmlformats.org/officeDocument/2006/relationships/hyperlink" Target="https://podminky.urs.cz/item/CS_URS_2024_01/952901111" TargetMode="External"/><Relationship Id="rId10" Type="http://schemas.openxmlformats.org/officeDocument/2006/relationships/hyperlink" Target="https://podminky.urs.cz/item/CS_URS_2024_01/273362021" TargetMode="External"/><Relationship Id="rId31" Type="http://schemas.openxmlformats.org/officeDocument/2006/relationships/hyperlink" Target="https://podminky.urs.cz/item/CS_URS_2024_01/331361821" TargetMode="External"/><Relationship Id="rId44" Type="http://schemas.openxmlformats.org/officeDocument/2006/relationships/hyperlink" Target="https://podminky.urs.cz/item/CS_URS_2024_01/631311136" TargetMode="External"/><Relationship Id="rId52" Type="http://schemas.openxmlformats.org/officeDocument/2006/relationships/hyperlink" Target="https://podminky.urs.cz/item/CS_URS_2024_01/919121223" TargetMode="External"/><Relationship Id="rId60" Type="http://schemas.openxmlformats.org/officeDocument/2006/relationships/hyperlink" Target="https://podminky.urs.cz/item/CS_URS_2024_01/711192101" TargetMode="External"/><Relationship Id="rId65" Type="http://schemas.openxmlformats.org/officeDocument/2006/relationships/hyperlink" Target="https://podminky.urs.cz/item/CS_URS_2024_01/711491271" TargetMode="External"/><Relationship Id="rId73" Type="http://schemas.openxmlformats.org/officeDocument/2006/relationships/hyperlink" Target="https://podminky.urs.cz/item/CS_URS_2024_01/764212663" TargetMode="External"/><Relationship Id="rId78" Type="http://schemas.openxmlformats.org/officeDocument/2006/relationships/hyperlink" Target="https://podminky.urs.cz/item/CS_URS_2024_01/764518623" TargetMode="External"/><Relationship Id="rId81" Type="http://schemas.openxmlformats.org/officeDocument/2006/relationships/hyperlink" Target="https://podminky.urs.cz/item/CS_URS_2024_01/767651114" TargetMode="External"/><Relationship Id="rId86" Type="http://schemas.openxmlformats.org/officeDocument/2006/relationships/hyperlink" Target="https://podminky.urs.cz/item/CS_URS_2024_01/784161005" TargetMode="External"/><Relationship Id="rId4" Type="http://schemas.openxmlformats.org/officeDocument/2006/relationships/hyperlink" Target="https://podminky.urs.cz/item/CS_URS_2024_01/167151111" TargetMode="External"/><Relationship Id="rId9" Type="http://schemas.openxmlformats.org/officeDocument/2006/relationships/hyperlink" Target="https://podminky.urs.cz/item/CS_URS_2024_01/273321311" TargetMode="External"/><Relationship Id="rId13" Type="http://schemas.openxmlformats.org/officeDocument/2006/relationships/hyperlink" Target="https://podminky.urs.cz/item/CS_URS_2024_01/274351122" TargetMode="External"/><Relationship Id="rId18" Type="http://schemas.openxmlformats.org/officeDocument/2006/relationships/hyperlink" Target="https://podminky.urs.cz/item/CS_URS_2024_01/311351122" TargetMode="External"/><Relationship Id="rId39" Type="http://schemas.openxmlformats.org/officeDocument/2006/relationships/hyperlink" Target="https://podminky.urs.cz/item/CS_URS_2024_01/564211011" TargetMode="External"/><Relationship Id="rId34" Type="http://schemas.openxmlformats.org/officeDocument/2006/relationships/hyperlink" Target="https://podminky.urs.cz/item/CS_URS_2024_01/417321515" TargetMode="External"/><Relationship Id="rId50" Type="http://schemas.openxmlformats.org/officeDocument/2006/relationships/hyperlink" Target="https://podminky.urs.cz/item/CS_URS_2024_01/919111113" TargetMode="External"/><Relationship Id="rId55" Type="http://schemas.openxmlformats.org/officeDocument/2006/relationships/hyperlink" Target="https://podminky.urs.cz/item/CS_URS_2024_01/941321811" TargetMode="External"/><Relationship Id="rId76" Type="http://schemas.openxmlformats.org/officeDocument/2006/relationships/hyperlink" Target="https://podminky.urs.cz/item/CS_URS_2024_01/764511602" TargetMode="External"/><Relationship Id="rId7" Type="http://schemas.openxmlformats.org/officeDocument/2006/relationships/hyperlink" Target="https://podminky.urs.cz/item/CS_URS_2024_01/561041111" TargetMode="External"/><Relationship Id="rId71" Type="http://schemas.openxmlformats.org/officeDocument/2006/relationships/hyperlink" Target="https://podminky.urs.cz/item/CS_URS_2024_01/763131751" TargetMode="External"/><Relationship Id="rId2" Type="http://schemas.openxmlformats.org/officeDocument/2006/relationships/hyperlink" Target="https://podminky.urs.cz/item/CS_URS_2024_01/162751117" TargetMode="External"/><Relationship Id="rId29" Type="http://schemas.openxmlformats.org/officeDocument/2006/relationships/hyperlink" Target="https://podminky.urs.cz/item/CS_URS_2024_01/331351126" TargetMode="External"/><Relationship Id="rId24" Type="http://schemas.openxmlformats.org/officeDocument/2006/relationships/hyperlink" Target="https://podminky.urs.cz/item/CS_URS_2024_01/317351102" TargetMode="External"/><Relationship Id="rId40" Type="http://schemas.openxmlformats.org/officeDocument/2006/relationships/hyperlink" Target="https://podminky.urs.cz/item/CS_URS_2024_01/564861011" TargetMode="External"/><Relationship Id="rId45" Type="http://schemas.openxmlformats.org/officeDocument/2006/relationships/hyperlink" Target="https://podminky.urs.cz/item/CS_URS_2024_01/631319013" TargetMode="External"/><Relationship Id="rId66" Type="http://schemas.openxmlformats.org/officeDocument/2006/relationships/hyperlink" Target="https://podminky.urs.cz/item/CS_URS_2024_01/711491272" TargetMode="External"/><Relationship Id="rId87" Type="http://schemas.openxmlformats.org/officeDocument/2006/relationships/hyperlink" Target="https://podminky.urs.cz/item/CS_URS_2024_01/784181125" TargetMode="External"/><Relationship Id="rId61" Type="http://schemas.openxmlformats.org/officeDocument/2006/relationships/hyperlink" Target="https://podminky.urs.cz/item/CS_URS_2024_01/711471051" TargetMode="External"/><Relationship Id="rId82" Type="http://schemas.openxmlformats.org/officeDocument/2006/relationships/hyperlink" Target="https://podminky.urs.cz/item/CS_URS_2024_01/767881118" TargetMode="External"/><Relationship Id="rId19" Type="http://schemas.openxmlformats.org/officeDocument/2006/relationships/hyperlink" Target="https://podminky.urs.cz/item/CS_URS_2024_01/311351911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3101321" TargetMode="External"/><Relationship Id="rId2" Type="http://schemas.openxmlformats.org/officeDocument/2006/relationships/hyperlink" Target="https://podminky.urs.cz/item/CS_URS_2024_01/182351133" TargetMode="External"/><Relationship Id="rId1" Type="http://schemas.openxmlformats.org/officeDocument/2006/relationships/hyperlink" Target="https://podminky.urs.cz/item/CS_URS_2024_01/181451131" TargetMode="External"/><Relationship Id="rId6" Type="http://schemas.openxmlformats.org/officeDocument/2006/relationships/drawing" Target="../drawings/drawing11.xml"/><Relationship Id="rId5" Type="http://schemas.openxmlformats.org/officeDocument/2006/relationships/printerSettings" Target="../printerSettings/printerSettings12.bin"/><Relationship Id="rId4" Type="http://schemas.openxmlformats.org/officeDocument/2006/relationships/hyperlink" Target="https://podminky.urs.cz/item/CS_URS_2024_01/184853512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965049112" TargetMode="External"/><Relationship Id="rId7" Type="http://schemas.openxmlformats.org/officeDocument/2006/relationships/hyperlink" Target="https://podminky.urs.cz/item/CS_URS_2024_01/997221559" TargetMode="External"/><Relationship Id="rId2" Type="http://schemas.openxmlformats.org/officeDocument/2006/relationships/hyperlink" Target="https://podminky.urs.cz/item/CS_URS_2024_01/965043441" TargetMode="External"/><Relationship Id="rId1" Type="http://schemas.openxmlformats.org/officeDocument/2006/relationships/hyperlink" Target="https://podminky.urs.cz/item/CS_URS_2024_01/961055111" TargetMode="External"/><Relationship Id="rId6" Type="http://schemas.openxmlformats.org/officeDocument/2006/relationships/hyperlink" Target="https://podminky.urs.cz/item/CS_URS_2024_01/997221551" TargetMode="External"/><Relationship Id="rId5" Type="http://schemas.openxmlformats.org/officeDocument/2006/relationships/hyperlink" Target="https://podminky.urs.cz/item/CS_URS_2024_01/997006006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4_01/981332111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965049112" TargetMode="External"/><Relationship Id="rId7" Type="http://schemas.openxmlformats.org/officeDocument/2006/relationships/hyperlink" Target="https://podminky.urs.cz/item/CS_URS_2024_01/997221559" TargetMode="External"/><Relationship Id="rId2" Type="http://schemas.openxmlformats.org/officeDocument/2006/relationships/hyperlink" Target="https://podminky.urs.cz/item/CS_URS_2024_01/965043441" TargetMode="External"/><Relationship Id="rId1" Type="http://schemas.openxmlformats.org/officeDocument/2006/relationships/hyperlink" Target="https://podminky.urs.cz/item/CS_URS_2024_01/961055111" TargetMode="External"/><Relationship Id="rId6" Type="http://schemas.openxmlformats.org/officeDocument/2006/relationships/hyperlink" Target="https://podminky.urs.cz/item/CS_URS_2024_01/997221551" TargetMode="External"/><Relationship Id="rId5" Type="http://schemas.openxmlformats.org/officeDocument/2006/relationships/hyperlink" Target="https://podminky.urs.cz/item/CS_URS_2024_01/997006006" TargetMode="External"/><Relationship Id="rId10" Type="http://schemas.openxmlformats.org/officeDocument/2006/relationships/drawing" Target="../drawings/drawing4.xml"/><Relationship Id="rId4" Type="http://schemas.openxmlformats.org/officeDocument/2006/relationships/hyperlink" Target="https://podminky.urs.cz/item/CS_URS_2024_01/981332111" TargetMode="External"/><Relationship Id="rId9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97006006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4_01/962052211" TargetMode="External"/><Relationship Id="rId1" Type="http://schemas.openxmlformats.org/officeDocument/2006/relationships/hyperlink" Target="https://podminky.urs.cz/item/CS_URS_2024_01/961055111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podminky.urs.cz/item/CS_URS_2024_01/997221611" TargetMode="External"/><Relationship Id="rId4" Type="http://schemas.openxmlformats.org/officeDocument/2006/relationships/hyperlink" Target="https://podminky.urs.cz/item/CS_URS_2024_01/99722155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966071832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https://podminky.urs.cz/item/CS_URS_2024_01/966071822" TargetMode="External"/><Relationship Id="rId1" Type="http://schemas.openxmlformats.org/officeDocument/2006/relationships/hyperlink" Target="https://podminky.urs.cz/item/CS_URS_2024_01/961044111" TargetMode="External"/><Relationship Id="rId6" Type="http://schemas.openxmlformats.org/officeDocument/2006/relationships/hyperlink" Target="https://podminky.urs.cz/item/CS_URS_2024_01/997221611" TargetMode="External"/><Relationship Id="rId5" Type="http://schemas.openxmlformats.org/officeDocument/2006/relationships/hyperlink" Target="https://podminky.urs.cz/item/CS_URS_2024_01/997221551" TargetMode="External"/><Relationship Id="rId4" Type="http://schemas.openxmlformats.org/officeDocument/2006/relationships/hyperlink" Target="https://podminky.urs.cz/item/CS_URS_2024_01/997006006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12251103" TargetMode="External"/><Relationship Id="rId13" Type="http://schemas.openxmlformats.org/officeDocument/2006/relationships/drawing" Target="../drawings/drawing8.xml"/><Relationship Id="rId3" Type="http://schemas.openxmlformats.org/officeDocument/2006/relationships/hyperlink" Target="https://podminky.urs.cz/item/CS_URS_2024_01/112151313" TargetMode="External"/><Relationship Id="rId7" Type="http://schemas.openxmlformats.org/officeDocument/2006/relationships/hyperlink" Target="https://podminky.urs.cz/item/CS_URS_2024_01/112251102" TargetMode="External"/><Relationship Id="rId12" Type="http://schemas.openxmlformats.org/officeDocument/2006/relationships/printerSettings" Target="../printerSettings/printerSettings8.bin"/><Relationship Id="rId2" Type="http://schemas.openxmlformats.org/officeDocument/2006/relationships/hyperlink" Target="https://podminky.urs.cz/item/CS_URS_2024_01/112151112" TargetMode="External"/><Relationship Id="rId1" Type="http://schemas.openxmlformats.org/officeDocument/2006/relationships/hyperlink" Target="https://podminky.urs.cz/item/CS_URS_2024_01/111251101" TargetMode="External"/><Relationship Id="rId6" Type="http://schemas.openxmlformats.org/officeDocument/2006/relationships/hyperlink" Target="https://podminky.urs.cz/item/CS_URS_2024_01/112155221" TargetMode="External"/><Relationship Id="rId11" Type="http://schemas.openxmlformats.org/officeDocument/2006/relationships/hyperlink" Target="https://podminky.urs.cz/item/CS_URS_2024_01/162351103" TargetMode="External"/><Relationship Id="rId5" Type="http://schemas.openxmlformats.org/officeDocument/2006/relationships/hyperlink" Target="https://podminky.urs.cz/item/CS_URS_2024_01/112155215" TargetMode="External"/><Relationship Id="rId10" Type="http://schemas.openxmlformats.org/officeDocument/2006/relationships/hyperlink" Target="https://podminky.urs.cz/item/CS_URS_2024_01/121151125" TargetMode="External"/><Relationship Id="rId4" Type="http://schemas.openxmlformats.org/officeDocument/2006/relationships/hyperlink" Target="https://podminky.urs.cz/item/CS_URS_2024_01/112151314" TargetMode="External"/><Relationship Id="rId9" Type="http://schemas.openxmlformats.org/officeDocument/2006/relationships/hyperlink" Target="https://podminky.urs.cz/item/CS_URS_2024_01/121151115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8"/>
  <sheetViews>
    <sheetView showGridLines="0" topLeftCell="A2" workbookViewId="0">
      <selection activeCell="AN41" sqref="AN41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99" t="s">
        <v>6</v>
      </c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S2" s="17" t="s">
        <v>7</v>
      </c>
      <c r="BT2" s="17" t="s">
        <v>8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17" t="s">
        <v>15</v>
      </c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300"/>
      <c r="Z5" s="300"/>
      <c r="AA5" s="300"/>
      <c r="AB5" s="300"/>
      <c r="AC5" s="300"/>
      <c r="AD5" s="300"/>
      <c r="AE5" s="300"/>
      <c r="AF5" s="300"/>
      <c r="AG5" s="300"/>
      <c r="AH5" s="300"/>
      <c r="AI5" s="300"/>
      <c r="AJ5" s="300"/>
      <c r="AK5" s="300"/>
      <c r="AL5" s="300"/>
      <c r="AM5" s="300"/>
      <c r="AN5" s="300"/>
      <c r="AO5" s="300"/>
      <c r="AR5" s="20"/>
      <c r="BE5" s="314" t="s">
        <v>16</v>
      </c>
      <c r="BS5" s="17" t="s">
        <v>7</v>
      </c>
    </row>
    <row r="6" spans="1:74" ht="36.9" customHeight="1">
      <c r="B6" s="20"/>
      <c r="D6" s="26" t="s">
        <v>17</v>
      </c>
      <c r="K6" s="318" t="s">
        <v>18</v>
      </c>
      <c r="L6" s="300"/>
      <c r="M6" s="300"/>
      <c r="N6" s="300"/>
      <c r="O6" s="300"/>
      <c r="P6" s="300"/>
      <c r="Q6" s="300"/>
      <c r="R6" s="300"/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0"/>
      <c r="AD6" s="300"/>
      <c r="AE6" s="300"/>
      <c r="AF6" s="300"/>
      <c r="AG6" s="300"/>
      <c r="AH6" s="300"/>
      <c r="AI6" s="300"/>
      <c r="AJ6" s="300"/>
      <c r="AK6" s="300"/>
      <c r="AL6" s="300"/>
      <c r="AM6" s="300"/>
      <c r="AN6" s="300"/>
      <c r="AO6" s="300"/>
      <c r="AR6" s="20"/>
      <c r="BE6" s="315"/>
      <c r="BS6" s="17" t="s">
        <v>7</v>
      </c>
    </row>
    <row r="7" spans="1:74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315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15"/>
      <c r="BS8" s="17" t="s">
        <v>7</v>
      </c>
    </row>
    <row r="9" spans="1:74" ht="14.4" customHeight="1">
      <c r="B9" s="20"/>
      <c r="AR9" s="20"/>
      <c r="BE9" s="315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315"/>
      <c r="BS10" s="17" t="s">
        <v>7</v>
      </c>
    </row>
    <row r="11" spans="1:74" ht="18.45" customHeight="1">
      <c r="B11" s="20"/>
      <c r="E11" s="25" t="s">
        <v>27</v>
      </c>
      <c r="AK11" s="27" t="s">
        <v>28</v>
      </c>
      <c r="AN11" s="25" t="s">
        <v>3</v>
      </c>
      <c r="AR11" s="20"/>
      <c r="BE11" s="315"/>
      <c r="BS11" s="17" t="s">
        <v>7</v>
      </c>
    </row>
    <row r="12" spans="1:74" ht="6.9" customHeight="1">
      <c r="B12" s="20"/>
      <c r="AR12" s="20"/>
      <c r="BE12" s="315"/>
      <c r="BS12" s="17" t="s">
        <v>7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315"/>
      <c r="BS13" s="17" t="s">
        <v>7</v>
      </c>
    </row>
    <row r="14" spans="1:74" ht="13.2">
      <c r="B14" s="20"/>
      <c r="E14" s="319" t="s">
        <v>30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27" t="s">
        <v>28</v>
      </c>
      <c r="AN14" s="29" t="s">
        <v>30</v>
      </c>
      <c r="AR14" s="20"/>
      <c r="BE14" s="315"/>
      <c r="BS14" s="17" t="s">
        <v>7</v>
      </c>
    </row>
    <row r="15" spans="1:74" ht="6.9" customHeight="1">
      <c r="B15" s="20"/>
      <c r="AR15" s="20"/>
      <c r="BE15" s="315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315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3</v>
      </c>
      <c r="AR17" s="20"/>
      <c r="BE17" s="315"/>
      <c r="BS17" s="17" t="s">
        <v>33</v>
      </c>
    </row>
    <row r="18" spans="2:71" ht="6.9" customHeight="1">
      <c r="B18" s="20"/>
      <c r="AR18" s="20"/>
      <c r="BE18" s="315"/>
      <c r="BS18" s="17" t="s">
        <v>7</v>
      </c>
    </row>
    <row r="19" spans="2:7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315"/>
      <c r="BS19" s="17" t="s">
        <v>7</v>
      </c>
    </row>
    <row r="20" spans="2:71" ht="18.45" customHeight="1">
      <c r="B20" s="20"/>
      <c r="E20" s="25" t="s">
        <v>35</v>
      </c>
      <c r="AK20" s="27" t="s">
        <v>28</v>
      </c>
      <c r="AN20" s="25" t="s">
        <v>3</v>
      </c>
      <c r="AR20" s="20"/>
      <c r="BE20" s="315"/>
      <c r="BS20" s="17" t="s">
        <v>4</v>
      </c>
    </row>
    <row r="21" spans="2:71" ht="6.9" customHeight="1">
      <c r="B21" s="20"/>
      <c r="AR21" s="20"/>
      <c r="BE21" s="315"/>
    </row>
    <row r="22" spans="2:71" ht="12" customHeight="1">
      <c r="B22" s="20"/>
      <c r="D22" s="27" t="s">
        <v>36</v>
      </c>
      <c r="AR22" s="20"/>
      <c r="BE22" s="315"/>
    </row>
    <row r="23" spans="2:71" ht="47.25" customHeight="1">
      <c r="B23" s="20"/>
      <c r="E23" s="321" t="s">
        <v>37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R23" s="20"/>
      <c r="BE23" s="315"/>
    </row>
    <row r="24" spans="2:71" ht="6.9" customHeight="1">
      <c r="B24" s="20"/>
      <c r="AR24" s="20"/>
      <c r="BE24" s="315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15"/>
    </row>
    <row r="26" spans="2:71" s="1" customFormat="1" ht="25.95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22">
        <f>ROUND(AG54,2)</f>
        <v>0</v>
      </c>
      <c r="AL26" s="323"/>
      <c r="AM26" s="323"/>
      <c r="AN26" s="323"/>
      <c r="AO26" s="323"/>
      <c r="AR26" s="32"/>
      <c r="BE26" s="315"/>
    </row>
    <row r="27" spans="2:71" s="1" customFormat="1" ht="6.9" customHeight="1">
      <c r="B27" s="32"/>
      <c r="AR27" s="32"/>
      <c r="BE27" s="315"/>
    </row>
    <row r="28" spans="2:71" s="1" customFormat="1" ht="13.2">
      <c r="B28" s="32"/>
      <c r="L28" s="324" t="s">
        <v>39</v>
      </c>
      <c r="M28" s="324"/>
      <c r="N28" s="324"/>
      <c r="O28" s="324"/>
      <c r="P28" s="324"/>
      <c r="W28" s="324" t="s">
        <v>40</v>
      </c>
      <c r="X28" s="324"/>
      <c r="Y28" s="324"/>
      <c r="Z28" s="324"/>
      <c r="AA28" s="324"/>
      <c r="AB28" s="324"/>
      <c r="AC28" s="324"/>
      <c r="AD28" s="324"/>
      <c r="AE28" s="324"/>
      <c r="AK28" s="324" t="s">
        <v>41</v>
      </c>
      <c r="AL28" s="324"/>
      <c r="AM28" s="324"/>
      <c r="AN28" s="324"/>
      <c r="AO28" s="324"/>
      <c r="AR28" s="32"/>
      <c r="BE28" s="315"/>
    </row>
    <row r="29" spans="2:71" s="2" customFormat="1" ht="14.4" customHeight="1">
      <c r="B29" s="36"/>
      <c r="D29" s="27" t="s">
        <v>42</v>
      </c>
      <c r="F29" s="27" t="s">
        <v>43</v>
      </c>
      <c r="L29" s="307">
        <v>0.21</v>
      </c>
      <c r="M29" s="308"/>
      <c r="N29" s="308"/>
      <c r="O29" s="308"/>
      <c r="P29" s="308"/>
      <c r="W29" s="309"/>
      <c r="X29" s="308"/>
      <c r="Y29" s="308"/>
      <c r="Z29" s="308"/>
      <c r="AA29" s="308"/>
      <c r="AB29" s="308"/>
      <c r="AC29" s="308"/>
      <c r="AD29" s="308"/>
      <c r="AE29" s="308"/>
      <c r="AK29" s="309"/>
      <c r="AL29" s="308"/>
      <c r="AM29" s="308"/>
      <c r="AN29" s="308"/>
      <c r="AO29" s="308"/>
      <c r="AR29" s="36"/>
      <c r="BE29" s="316"/>
    </row>
    <row r="30" spans="2:71" s="2" customFormat="1" ht="14.4" customHeight="1">
      <c r="B30" s="36"/>
      <c r="F30" s="27" t="s">
        <v>44</v>
      </c>
      <c r="L30" s="307">
        <v>0.12</v>
      </c>
      <c r="M30" s="308"/>
      <c r="N30" s="308"/>
      <c r="O30" s="308"/>
      <c r="P30" s="308"/>
      <c r="W30" s="309"/>
      <c r="X30" s="308"/>
      <c r="Y30" s="308"/>
      <c r="Z30" s="308"/>
      <c r="AA30" s="308"/>
      <c r="AB30" s="308"/>
      <c r="AC30" s="308"/>
      <c r="AD30" s="308"/>
      <c r="AE30" s="308"/>
      <c r="AK30" s="309"/>
      <c r="AL30" s="308"/>
      <c r="AM30" s="308"/>
      <c r="AN30" s="308"/>
      <c r="AO30" s="308"/>
      <c r="AR30" s="36"/>
      <c r="BE30" s="316"/>
    </row>
    <row r="31" spans="2:71" s="2" customFormat="1" ht="14.4" hidden="1" customHeight="1">
      <c r="B31" s="36"/>
      <c r="F31" s="27" t="s">
        <v>45</v>
      </c>
      <c r="L31" s="307">
        <v>0.21</v>
      </c>
      <c r="M31" s="308"/>
      <c r="N31" s="308"/>
      <c r="O31" s="308"/>
      <c r="P31" s="308"/>
      <c r="W31" s="309" t="e">
        <f>ROUND(BB54, 2)</f>
        <v>#REF!</v>
      </c>
      <c r="X31" s="308"/>
      <c r="Y31" s="308"/>
      <c r="Z31" s="308"/>
      <c r="AA31" s="308"/>
      <c r="AB31" s="308"/>
      <c r="AC31" s="308"/>
      <c r="AD31" s="308"/>
      <c r="AE31" s="308"/>
      <c r="AK31" s="309">
        <v>0</v>
      </c>
      <c r="AL31" s="308"/>
      <c r="AM31" s="308"/>
      <c r="AN31" s="308"/>
      <c r="AO31" s="308"/>
      <c r="AR31" s="36"/>
      <c r="BE31" s="316"/>
    </row>
    <row r="32" spans="2:71" s="2" customFormat="1" ht="14.4" hidden="1" customHeight="1">
      <c r="B32" s="36"/>
      <c r="F32" s="27" t="s">
        <v>46</v>
      </c>
      <c r="L32" s="307">
        <v>0.12</v>
      </c>
      <c r="M32" s="308"/>
      <c r="N32" s="308"/>
      <c r="O32" s="308"/>
      <c r="P32" s="308"/>
      <c r="W32" s="309" t="e">
        <f>ROUND(BC54, 2)</f>
        <v>#REF!</v>
      </c>
      <c r="X32" s="308"/>
      <c r="Y32" s="308"/>
      <c r="Z32" s="308"/>
      <c r="AA32" s="308"/>
      <c r="AB32" s="308"/>
      <c r="AC32" s="308"/>
      <c r="AD32" s="308"/>
      <c r="AE32" s="308"/>
      <c r="AK32" s="309">
        <v>0</v>
      </c>
      <c r="AL32" s="308"/>
      <c r="AM32" s="308"/>
      <c r="AN32" s="308"/>
      <c r="AO32" s="308"/>
      <c r="AR32" s="36"/>
      <c r="BE32" s="316"/>
    </row>
    <row r="33" spans="2:44" s="2" customFormat="1" ht="14.4" hidden="1" customHeight="1">
      <c r="B33" s="36"/>
      <c r="F33" s="27" t="s">
        <v>47</v>
      </c>
      <c r="L33" s="307">
        <v>0</v>
      </c>
      <c r="M33" s="308"/>
      <c r="N33" s="308"/>
      <c r="O33" s="308"/>
      <c r="P33" s="308"/>
      <c r="W33" s="309" t="e">
        <f>ROUND(BD54, 2)</f>
        <v>#REF!</v>
      </c>
      <c r="X33" s="308"/>
      <c r="Y33" s="308"/>
      <c r="Z33" s="308"/>
      <c r="AA33" s="308"/>
      <c r="AB33" s="308"/>
      <c r="AC33" s="308"/>
      <c r="AD33" s="308"/>
      <c r="AE33" s="308"/>
      <c r="AK33" s="309">
        <v>0</v>
      </c>
      <c r="AL33" s="308"/>
      <c r="AM33" s="308"/>
      <c r="AN33" s="308"/>
      <c r="AO33" s="308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313" t="s">
        <v>50</v>
      </c>
      <c r="Y35" s="311"/>
      <c r="Z35" s="311"/>
      <c r="AA35" s="311"/>
      <c r="AB35" s="311"/>
      <c r="AC35" s="39"/>
      <c r="AD35" s="39"/>
      <c r="AE35" s="39"/>
      <c r="AF35" s="39"/>
      <c r="AG35" s="39"/>
      <c r="AH35" s="39"/>
      <c r="AI35" s="39"/>
      <c r="AJ35" s="39"/>
      <c r="AK35" s="310">
        <f>SUM(AK26:AK33)</f>
        <v>0</v>
      </c>
      <c r="AL35" s="311"/>
      <c r="AM35" s="311"/>
      <c r="AN35" s="311"/>
      <c r="AO35" s="312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51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5/21049</v>
      </c>
      <c r="AR44" s="45"/>
    </row>
    <row r="45" spans="2:44" s="4" customFormat="1" ht="36.9" customHeight="1">
      <c r="B45" s="46"/>
      <c r="C45" s="47" t="s">
        <v>17</v>
      </c>
      <c r="L45" s="326" t="str">
        <f>K6</f>
        <v>Překladiště a sběrný dvůr TS Bruntál - 0. etapa</v>
      </c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  <c r="X45" s="327"/>
      <c r="Y45" s="327"/>
      <c r="Z45" s="327"/>
      <c r="AA45" s="327"/>
      <c r="AB45" s="327"/>
      <c r="AC45" s="327"/>
      <c r="AD45" s="327"/>
      <c r="AE45" s="327"/>
      <c r="AF45" s="327"/>
      <c r="AG45" s="327"/>
      <c r="AH45" s="327"/>
      <c r="AI45" s="327"/>
      <c r="AJ45" s="327"/>
      <c r="AK45" s="327"/>
      <c r="AL45" s="327"/>
      <c r="AM45" s="327"/>
      <c r="AN45" s="327"/>
      <c r="AO45" s="327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Bruntál</v>
      </c>
      <c r="AI47" s="27" t="s">
        <v>23</v>
      </c>
      <c r="AM47" s="306" t="str">
        <f>IF(AN8= "","",AN8)</f>
        <v>31.5.2024</v>
      </c>
      <c r="AN47" s="306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TS Bruntál s.ro.</v>
      </c>
      <c r="AI49" s="27" t="s">
        <v>31</v>
      </c>
      <c r="AM49" s="304" t="str">
        <f>IF(E17="","",E17)</f>
        <v>SHB a.s.</v>
      </c>
      <c r="AN49" s="305"/>
      <c r="AO49" s="305"/>
      <c r="AP49" s="305"/>
      <c r="AR49" s="32"/>
      <c r="AS49" s="292" t="s">
        <v>52</v>
      </c>
      <c r="AT49" s="293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304" t="str">
        <f>IF(E20="","",E20)</f>
        <v>Ing. Michal Pazdziora</v>
      </c>
      <c r="AN50" s="305"/>
      <c r="AO50" s="305"/>
      <c r="AP50" s="305"/>
      <c r="AR50" s="32"/>
      <c r="AS50" s="294"/>
      <c r="AT50" s="295"/>
      <c r="BD50" s="53"/>
    </row>
    <row r="51" spans="1:91" s="1" customFormat="1" ht="10.95" customHeight="1">
      <c r="B51" s="32"/>
      <c r="AR51" s="32"/>
      <c r="AS51" s="294"/>
      <c r="AT51" s="295"/>
      <c r="BD51" s="53"/>
    </row>
    <row r="52" spans="1:91" s="1" customFormat="1" ht="29.25" customHeight="1">
      <c r="B52" s="32"/>
      <c r="C52" s="331" t="s">
        <v>53</v>
      </c>
      <c r="D52" s="302"/>
      <c r="E52" s="302"/>
      <c r="F52" s="302"/>
      <c r="G52" s="302"/>
      <c r="H52" s="54"/>
      <c r="I52" s="330" t="s">
        <v>54</v>
      </c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1" t="s">
        <v>55</v>
      </c>
      <c r="AH52" s="302"/>
      <c r="AI52" s="302"/>
      <c r="AJ52" s="302"/>
      <c r="AK52" s="302"/>
      <c r="AL52" s="302"/>
      <c r="AM52" s="302"/>
      <c r="AN52" s="330" t="s">
        <v>56</v>
      </c>
      <c r="AO52" s="302"/>
      <c r="AP52" s="302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95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29">
        <f>ROUND(AG55+AG56+SUM(AG63:AG66),2)</f>
        <v>0</v>
      </c>
      <c r="AH54" s="329"/>
      <c r="AI54" s="329"/>
      <c r="AJ54" s="329"/>
      <c r="AK54" s="329"/>
      <c r="AL54" s="329"/>
      <c r="AM54" s="329"/>
      <c r="AN54" s="298">
        <v>0</v>
      </c>
      <c r="AO54" s="298"/>
      <c r="AP54" s="298"/>
      <c r="AQ54" s="64" t="s">
        <v>3</v>
      </c>
      <c r="AR54" s="60"/>
      <c r="AS54" s="65">
        <f>ROUND(AS55+AS56+SUM(AS63:AS66),2)</f>
        <v>0</v>
      </c>
      <c r="AT54" s="66" t="e">
        <f t="shared" ref="AT54:AT66" si="0">ROUND(SUM(AV54:AW54),2)</f>
        <v>#REF!</v>
      </c>
      <c r="AU54" s="67" t="e">
        <f>ROUND(AU55+AU56+SUM(AU63:AU66),5)</f>
        <v>#REF!</v>
      </c>
      <c r="AV54" s="66" t="e">
        <f>ROUND(AZ54*L29,2)</f>
        <v>#REF!</v>
      </c>
      <c r="AW54" s="66" t="e">
        <f>ROUND(BA54*L30,2)</f>
        <v>#REF!</v>
      </c>
      <c r="AX54" s="66" t="e">
        <f>ROUND(BB54*L29,2)</f>
        <v>#REF!</v>
      </c>
      <c r="AY54" s="66" t="e">
        <f>ROUND(BC54*L30,2)</f>
        <v>#REF!</v>
      </c>
      <c r="AZ54" s="66" t="e">
        <f>ROUND(AZ55+AZ56+SUM(AZ63:AZ66),2)</f>
        <v>#REF!</v>
      </c>
      <c r="BA54" s="66" t="e">
        <f>ROUND(BA55+BA56+SUM(BA63:BA66),2)</f>
        <v>#REF!</v>
      </c>
      <c r="BB54" s="66" t="e">
        <f>ROUND(BB55+BB56+SUM(BB63:BB66),2)</f>
        <v>#REF!</v>
      </c>
      <c r="BC54" s="66" t="e">
        <f>ROUND(BC55+BC56+SUM(BC63:BC66),2)</f>
        <v>#REF!</v>
      </c>
      <c r="BD54" s="68" t="e">
        <f>ROUND(BD55+BD56+SUM(BD63:BD66),2)</f>
        <v>#REF!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3</v>
      </c>
    </row>
    <row r="55" spans="1:91" s="6" customFormat="1" ht="16.5" customHeight="1">
      <c r="A55" s="71" t="s">
        <v>76</v>
      </c>
      <c r="B55" s="72"/>
      <c r="C55" s="73"/>
      <c r="D55" s="328" t="s">
        <v>77</v>
      </c>
      <c r="E55" s="328"/>
      <c r="F55" s="328"/>
      <c r="G55" s="328"/>
      <c r="H55" s="328"/>
      <c r="I55" s="74"/>
      <c r="J55" s="328" t="s">
        <v>78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296">
        <f>'SO 000 - Všeobecné položky'!J30</f>
        <v>0</v>
      </c>
      <c r="AH55" s="297"/>
      <c r="AI55" s="297"/>
      <c r="AJ55" s="297"/>
      <c r="AK55" s="297"/>
      <c r="AL55" s="297"/>
      <c r="AM55" s="297"/>
      <c r="AN55" s="296">
        <f t="shared" ref="AN55:AN66" si="1">SUM(AG55,AT55)</f>
        <v>0</v>
      </c>
      <c r="AO55" s="297"/>
      <c r="AP55" s="297"/>
      <c r="AQ55" s="75" t="s">
        <v>79</v>
      </c>
      <c r="AR55" s="72"/>
      <c r="AS55" s="76">
        <v>0</v>
      </c>
      <c r="AT55" s="77">
        <f t="shared" si="0"/>
        <v>0</v>
      </c>
      <c r="AU55" s="78">
        <f>'SO 000 - Všeobecné položky'!P86</f>
        <v>0</v>
      </c>
      <c r="AV55" s="77">
        <f>'SO 000 - Všeobecné položky'!J33</f>
        <v>0</v>
      </c>
      <c r="AW55" s="77">
        <f>'SO 000 - Všeobecné položky'!J34</f>
        <v>0</v>
      </c>
      <c r="AX55" s="77">
        <f>'SO 000 - Všeobecné položky'!J35</f>
        <v>0</v>
      </c>
      <c r="AY55" s="77">
        <f>'SO 000 - Všeobecné položky'!J36</f>
        <v>0</v>
      </c>
      <c r="AZ55" s="77">
        <f>'SO 000 - Všeobecné položky'!F33</f>
        <v>0</v>
      </c>
      <c r="BA55" s="77">
        <f>'SO 000 - Všeobecné položky'!F34</f>
        <v>0</v>
      </c>
      <c r="BB55" s="77">
        <f>'SO 000 - Všeobecné položky'!F35</f>
        <v>0</v>
      </c>
      <c r="BC55" s="77">
        <f>'SO 000 - Všeobecné položky'!F36</f>
        <v>0</v>
      </c>
      <c r="BD55" s="79">
        <f>'SO 000 - Všeobecné položky'!F37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3</v>
      </c>
      <c r="CM55" s="80" t="s">
        <v>82</v>
      </c>
    </row>
    <row r="56" spans="1:91" s="6" customFormat="1" ht="24.75" customHeight="1">
      <c r="B56" s="72"/>
      <c r="C56" s="73"/>
      <c r="D56" s="328" t="s">
        <v>83</v>
      </c>
      <c r="E56" s="328"/>
      <c r="F56" s="328"/>
      <c r="G56" s="328"/>
      <c r="H56" s="328"/>
      <c r="I56" s="74"/>
      <c r="J56" s="328" t="s">
        <v>84</v>
      </c>
      <c r="K56" s="328"/>
      <c r="L56" s="328"/>
      <c r="M56" s="328"/>
      <c r="N56" s="328"/>
      <c r="O56" s="328"/>
      <c r="P56" s="328"/>
      <c r="Q56" s="328"/>
      <c r="R56" s="328"/>
      <c r="S56" s="328"/>
      <c r="T56" s="328"/>
      <c r="U56" s="328"/>
      <c r="V56" s="328"/>
      <c r="W56" s="328"/>
      <c r="X56" s="328"/>
      <c r="Y56" s="328"/>
      <c r="Z56" s="328"/>
      <c r="AA56" s="328"/>
      <c r="AB56" s="328"/>
      <c r="AC56" s="328"/>
      <c r="AD56" s="328"/>
      <c r="AE56" s="328"/>
      <c r="AF56" s="328"/>
      <c r="AG56" s="303">
        <f>ROUND(SUM(AG57:AG62),2)</f>
        <v>0</v>
      </c>
      <c r="AH56" s="297"/>
      <c r="AI56" s="297"/>
      <c r="AJ56" s="297"/>
      <c r="AK56" s="297"/>
      <c r="AL56" s="297"/>
      <c r="AM56" s="297"/>
      <c r="AN56" s="296">
        <f t="shared" si="1"/>
        <v>0</v>
      </c>
      <c r="AO56" s="297"/>
      <c r="AP56" s="297"/>
      <c r="AQ56" s="75" t="s">
        <v>79</v>
      </c>
      <c r="AR56" s="72"/>
      <c r="AS56" s="76">
        <f>ROUND(SUM(AS57:AS62),2)</f>
        <v>0</v>
      </c>
      <c r="AT56" s="77">
        <f t="shared" si="0"/>
        <v>0</v>
      </c>
      <c r="AU56" s="78">
        <f>ROUND(SUM(AU57:AU62),5)</f>
        <v>0</v>
      </c>
      <c r="AV56" s="77">
        <f>ROUND(AZ56*L29,2)</f>
        <v>0</v>
      </c>
      <c r="AW56" s="77">
        <f>ROUND(BA56*L30,2)</f>
        <v>0</v>
      </c>
      <c r="AX56" s="77">
        <f>ROUND(BB56*L29,2)</f>
        <v>0</v>
      </c>
      <c r="AY56" s="77">
        <f>ROUND(BC56*L30,2)</f>
        <v>0</v>
      </c>
      <c r="AZ56" s="77">
        <f>ROUND(SUM(AZ57:AZ62),2)</f>
        <v>0</v>
      </c>
      <c r="BA56" s="77">
        <f>ROUND(SUM(BA57:BA62),2)</f>
        <v>0</v>
      </c>
      <c r="BB56" s="77">
        <f>ROUND(SUM(BB57:BB62),2)</f>
        <v>0</v>
      </c>
      <c r="BC56" s="77">
        <f>ROUND(SUM(BC57:BC62),2)</f>
        <v>0</v>
      </c>
      <c r="BD56" s="79">
        <f>ROUND(SUM(BD57:BD62),2)</f>
        <v>0</v>
      </c>
      <c r="BS56" s="80" t="s">
        <v>71</v>
      </c>
      <c r="BT56" s="80" t="s">
        <v>80</v>
      </c>
      <c r="BU56" s="80" t="s">
        <v>73</v>
      </c>
      <c r="BV56" s="80" t="s">
        <v>74</v>
      </c>
      <c r="BW56" s="80" t="s">
        <v>85</v>
      </c>
      <c r="BX56" s="80" t="s">
        <v>5</v>
      </c>
      <c r="CL56" s="80" t="s">
        <v>3</v>
      </c>
      <c r="CM56" s="80" t="s">
        <v>82</v>
      </c>
    </row>
    <row r="57" spans="1:91" s="3" customFormat="1" ht="16.5" customHeight="1">
      <c r="A57" s="71" t="s">
        <v>76</v>
      </c>
      <c r="B57" s="45"/>
      <c r="C57" s="9"/>
      <c r="D57" s="9"/>
      <c r="E57" s="325" t="s">
        <v>86</v>
      </c>
      <c r="F57" s="325"/>
      <c r="G57" s="325"/>
      <c r="H57" s="325"/>
      <c r="I57" s="325"/>
      <c r="J57" s="9"/>
      <c r="K57" s="325" t="s">
        <v>87</v>
      </c>
      <c r="L57" s="325"/>
      <c r="M57" s="325"/>
      <c r="N57" s="325"/>
      <c r="O57" s="325"/>
      <c r="P57" s="325"/>
      <c r="Q57" s="325"/>
      <c r="R57" s="325"/>
      <c r="S57" s="325"/>
      <c r="T57" s="325"/>
      <c r="U57" s="325"/>
      <c r="V57" s="325"/>
      <c r="W57" s="325"/>
      <c r="X57" s="325"/>
      <c r="Y57" s="325"/>
      <c r="Z57" s="325"/>
      <c r="AA57" s="325"/>
      <c r="AB57" s="325"/>
      <c r="AC57" s="325"/>
      <c r="AD57" s="325"/>
      <c r="AE57" s="325"/>
      <c r="AF57" s="325"/>
      <c r="AG57" s="290">
        <f>'001 - Bourání skladu nebe...'!J32</f>
        <v>0</v>
      </c>
      <c r="AH57" s="291"/>
      <c r="AI57" s="291"/>
      <c r="AJ57" s="291"/>
      <c r="AK57" s="291"/>
      <c r="AL57" s="291"/>
      <c r="AM57" s="291"/>
      <c r="AN57" s="290">
        <f t="shared" si="1"/>
        <v>0</v>
      </c>
      <c r="AO57" s="291"/>
      <c r="AP57" s="291"/>
      <c r="AQ57" s="81" t="s">
        <v>88</v>
      </c>
      <c r="AR57" s="45"/>
      <c r="AS57" s="82">
        <v>0</v>
      </c>
      <c r="AT57" s="83">
        <f t="shared" si="0"/>
        <v>0</v>
      </c>
      <c r="AU57" s="84">
        <f>'001 - Bourání skladu nebe...'!P88</f>
        <v>0</v>
      </c>
      <c r="AV57" s="83">
        <f>'001 - Bourání skladu nebe...'!J35</f>
        <v>0</v>
      </c>
      <c r="AW57" s="83">
        <f>'001 - Bourání skladu nebe...'!J36</f>
        <v>0</v>
      </c>
      <c r="AX57" s="83">
        <f>'001 - Bourání skladu nebe...'!J37</f>
        <v>0</v>
      </c>
      <c r="AY57" s="83">
        <f>'001 - Bourání skladu nebe...'!J38</f>
        <v>0</v>
      </c>
      <c r="AZ57" s="83">
        <f>'001 - Bourání skladu nebe...'!F35</f>
        <v>0</v>
      </c>
      <c r="BA57" s="83">
        <f>'001 - Bourání skladu nebe...'!F36</f>
        <v>0</v>
      </c>
      <c r="BB57" s="83">
        <f>'001 - Bourání skladu nebe...'!F37</f>
        <v>0</v>
      </c>
      <c r="BC57" s="83">
        <f>'001 - Bourání skladu nebe...'!F38</f>
        <v>0</v>
      </c>
      <c r="BD57" s="85">
        <f>'001 - Bourání skladu nebe...'!F39</f>
        <v>0</v>
      </c>
      <c r="BT57" s="25" t="s">
        <v>82</v>
      </c>
      <c r="BV57" s="25" t="s">
        <v>74</v>
      </c>
      <c r="BW57" s="25" t="s">
        <v>89</v>
      </c>
      <c r="BX57" s="25" t="s">
        <v>85</v>
      </c>
      <c r="CL57" s="25" t="s">
        <v>3</v>
      </c>
    </row>
    <row r="58" spans="1:91" s="3" customFormat="1" ht="16.5" customHeight="1">
      <c r="A58" s="71" t="s">
        <v>76</v>
      </c>
      <c r="B58" s="45"/>
      <c r="C58" s="9"/>
      <c r="D58" s="9"/>
      <c r="E58" s="325" t="s">
        <v>90</v>
      </c>
      <c r="F58" s="325"/>
      <c r="G58" s="325"/>
      <c r="H58" s="325"/>
      <c r="I58" s="325"/>
      <c r="J58" s="9"/>
      <c r="K58" s="325" t="s">
        <v>91</v>
      </c>
      <c r="L58" s="325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5"/>
      <c r="X58" s="325"/>
      <c r="Y58" s="325"/>
      <c r="Z58" s="325"/>
      <c r="AA58" s="325"/>
      <c r="AB58" s="325"/>
      <c r="AC58" s="325"/>
      <c r="AD58" s="325"/>
      <c r="AE58" s="325"/>
      <c r="AF58" s="325"/>
      <c r="AG58" s="290">
        <f>'002 - Bourání přístřešku ...'!J32</f>
        <v>0</v>
      </c>
      <c r="AH58" s="291"/>
      <c r="AI58" s="291"/>
      <c r="AJ58" s="291"/>
      <c r="AK58" s="291"/>
      <c r="AL58" s="291"/>
      <c r="AM58" s="291"/>
      <c r="AN58" s="290">
        <f t="shared" si="1"/>
        <v>0</v>
      </c>
      <c r="AO58" s="291"/>
      <c r="AP58" s="291"/>
      <c r="AQ58" s="81" t="s">
        <v>88</v>
      </c>
      <c r="AR58" s="45"/>
      <c r="AS58" s="82">
        <v>0</v>
      </c>
      <c r="AT58" s="83">
        <f t="shared" si="0"/>
        <v>0</v>
      </c>
      <c r="AU58" s="84">
        <f>'002 - Bourání přístřešku ...'!P88</f>
        <v>0</v>
      </c>
      <c r="AV58" s="83">
        <f>'002 - Bourání přístřešku ...'!J35</f>
        <v>0</v>
      </c>
      <c r="AW58" s="83">
        <f>'002 - Bourání přístřešku ...'!J36</f>
        <v>0</v>
      </c>
      <c r="AX58" s="83">
        <f>'002 - Bourání přístřešku ...'!J37</f>
        <v>0</v>
      </c>
      <c r="AY58" s="83">
        <f>'002 - Bourání přístřešku ...'!J38</f>
        <v>0</v>
      </c>
      <c r="AZ58" s="83">
        <f>'002 - Bourání přístřešku ...'!F35</f>
        <v>0</v>
      </c>
      <c r="BA58" s="83">
        <f>'002 - Bourání přístřešku ...'!F36</f>
        <v>0</v>
      </c>
      <c r="BB58" s="83">
        <f>'002 - Bourání přístřešku ...'!F37</f>
        <v>0</v>
      </c>
      <c r="BC58" s="83">
        <f>'002 - Bourání přístřešku ...'!F38</f>
        <v>0</v>
      </c>
      <c r="BD58" s="85">
        <f>'002 - Bourání přístřešku ...'!F39</f>
        <v>0</v>
      </c>
      <c r="BT58" s="25" t="s">
        <v>82</v>
      </c>
      <c r="BV58" s="25" t="s">
        <v>74</v>
      </c>
      <c r="BW58" s="25" t="s">
        <v>92</v>
      </c>
      <c r="BX58" s="25" t="s">
        <v>85</v>
      </c>
      <c r="CL58" s="25" t="s">
        <v>3</v>
      </c>
    </row>
    <row r="59" spans="1:91" s="3" customFormat="1" ht="16.5" customHeight="1">
      <c r="A59" s="71" t="s">
        <v>76</v>
      </c>
      <c r="B59" s="45"/>
      <c r="C59" s="9"/>
      <c r="D59" s="9"/>
      <c r="E59" s="325" t="s">
        <v>93</v>
      </c>
      <c r="F59" s="325"/>
      <c r="G59" s="325"/>
      <c r="H59" s="325"/>
      <c r="I59" s="325"/>
      <c r="J59" s="9"/>
      <c r="K59" s="325" t="s">
        <v>94</v>
      </c>
      <c r="L59" s="325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5"/>
      <c r="X59" s="325"/>
      <c r="Y59" s="325"/>
      <c r="Z59" s="325"/>
      <c r="AA59" s="325"/>
      <c r="AB59" s="325"/>
      <c r="AC59" s="325"/>
      <c r="AD59" s="325"/>
      <c r="AE59" s="325"/>
      <c r="AF59" s="325"/>
      <c r="AG59" s="290">
        <f>'003 - Bourání betonových ...'!J32</f>
        <v>0</v>
      </c>
      <c r="AH59" s="291"/>
      <c r="AI59" s="291"/>
      <c r="AJ59" s="291"/>
      <c r="AK59" s="291"/>
      <c r="AL59" s="291"/>
      <c r="AM59" s="291"/>
      <c r="AN59" s="290">
        <f t="shared" si="1"/>
        <v>0</v>
      </c>
      <c r="AO59" s="291"/>
      <c r="AP59" s="291"/>
      <c r="AQ59" s="81" t="s">
        <v>88</v>
      </c>
      <c r="AR59" s="45"/>
      <c r="AS59" s="82">
        <v>0</v>
      </c>
      <c r="AT59" s="83">
        <f t="shared" si="0"/>
        <v>0</v>
      </c>
      <c r="AU59" s="84">
        <f>'003 - Bourání betonových ...'!P88</f>
        <v>0</v>
      </c>
      <c r="AV59" s="83">
        <f>'003 - Bourání betonových ...'!J35</f>
        <v>0</v>
      </c>
      <c r="AW59" s="83">
        <f>'003 - Bourání betonových ...'!J36</f>
        <v>0</v>
      </c>
      <c r="AX59" s="83">
        <f>'003 - Bourání betonových ...'!J37</f>
        <v>0</v>
      </c>
      <c r="AY59" s="83">
        <f>'003 - Bourání betonových ...'!J38</f>
        <v>0</v>
      </c>
      <c r="AZ59" s="83">
        <f>'003 - Bourání betonových ...'!F35</f>
        <v>0</v>
      </c>
      <c r="BA59" s="83">
        <f>'003 - Bourání betonových ...'!F36</f>
        <v>0</v>
      </c>
      <c r="BB59" s="83">
        <f>'003 - Bourání betonových ...'!F37</f>
        <v>0</v>
      </c>
      <c r="BC59" s="83">
        <f>'003 - Bourání betonových ...'!F38</f>
        <v>0</v>
      </c>
      <c r="BD59" s="85">
        <f>'003 - Bourání betonových ...'!F39</f>
        <v>0</v>
      </c>
      <c r="BT59" s="25" t="s">
        <v>82</v>
      </c>
      <c r="BV59" s="25" t="s">
        <v>74</v>
      </c>
      <c r="BW59" s="25" t="s">
        <v>95</v>
      </c>
      <c r="BX59" s="25" t="s">
        <v>85</v>
      </c>
      <c r="CL59" s="25" t="s">
        <v>3</v>
      </c>
    </row>
    <row r="60" spans="1:91" s="3" customFormat="1" ht="23.25" customHeight="1">
      <c r="A60" s="71" t="s">
        <v>76</v>
      </c>
      <c r="B60" s="45"/>
      <c r="C60" s="9"/>
      <c r="D60" s="9"/>
      <c r="E60" s="325" t="s">
        <v>96</v>
      </c>
      <c r="F60" s="325"/>
      <c r="G60" s="325"/>
      <c r="H60" s="325"/>
      <c r="I60" s="325"/>
      <c r="J60" s="9"/>
      <c r="K60" s="325" t="s">
        <v>97</v>
      </c>
      <c r="L60" s="325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5"/>
      <c r="X60" s="325"/>
      <c r="Y60" s="325"/>
      <c r="Z60" s="325"/>
      <c r="AA60" s="325"/>
      <c r="AB60" s="325"/>
      <c r="AC60" s="325"/>
      <c r="AD60" s="325"/>
      <c r="AE60" s="325"/>
      <c r="AF60" s="325"/>
      <c r="AG60" s="290">
        <f>'006 - Bourání kontejnerů ...'!J32</f>
        <v>0</v>
      </c>
      <c r="AH60" s="291"/>
      <c r="AI60" s="291"/>
      <c r="AJ60" s="291"/>
      <c r="AK60" s="291"/>
      <c r="AL60" s="291"/>
      <c r="AM60" s="291"/>
      <c r="AN60" s="290">
        <f t="shared" si="1"/>
        <v>0</v>
      </c>
      <c r="AO60" s="291"/>
      <c r="AP60" s="291"/>
      <c r="AQ60" s="81" t="s">
        <v>88</v>
      </c>
      <c r="AR60" s="45"/>
      <c r="AS60" s="82">
        <v>0</v>
      </c>
      <c r="AT60" s="83">
        <f t="shared" si="0"/>
        <v>0</v>
      </c>
      <c r="AU60" s="84">
        <f>'006 - Bourání kontejnerů ...'!P87</f>
        <v>0</v>
      </c>
      <c r="AV60" s="83">
        <f>'006 - Bourání kontejnerů ...'!J35</f>
        <v>0</v>
      </c>
      <c r="AW60" s="83">
        <f>'006 - Bourání kontejnerů ...'!J36</f>
        <v>0</v>
      </c>
      <c r="AX60" s="83">
        <f>'006 - Bourání kontejnerů ...'!J37</f>
        <v>0</v>
      </c>
      <c r="AY60" s="83">
        <f>'006 - Bourání kontejnerů ...'!J38</f>
        <v>0</v>
      </c>
      <c r="AZ60" s="83">
        <f>'006 - Bourání kontejnerů ...'!F35</f>
        <v>0</v>
      </c>
      <c r="BA60" s="83">
        <f>'006 - Bourání kontejnerů ...'!F36</f>
        <v>0</v>
      </c>
      <c r="BB60" s="83">
        <f>'006 - Bourání kontejnerů ...'!F37</f>
        <v>0</v>
      </c>
      <c r="BC60" s="83">
        <f>'006 - Bourání kontejnerů ...'!F38</f>
        <v>0</v>
      </c>
      <c r="BD60" s="85">
        <f>'006 - Bourání kontejnerů ...'!F39</f>
        <v>0</v>
      </c>
      <c r="BT60" s="25" t="s">
        <v>82</v>
      </c>
      <c r="BV60" s="25" t="s">
        <v>74</v>
      </c>
      <c r="BW60" s="25" t="s">
        <v>98</v>
      </c>
      <c r="BX60" s="25" t="s">
        <v>85</v>
      </c>
      <c r="CL60" s="25" t="s">
        <v>3</v>
      </c>
    </row>
    <row r="61" spans="1:91" s="3" customFormat="1" ht="16.5" customHeight="1">
      <c r="A61" s="71" t="s">
        <v>76</v>
      </c>
      <c r="B61" s="45"/>
      <c r="C61" s="9"/>
      <c r="D61" s="9"/>
      <c r="E61" s="325" t="s">
        <v>99</v>
      </c>
      <c r="F61" s="325"/>
      <c r="G61" s="325"/>
      <c r="H61" s="325"/>
      <c r="I61" s="325"/>
      <c r="J61" s="9"/>
      <c r="K61" s="325" t="s">
        <v>100</v>
      </c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/>
      <c r="AC61" s="325"/>
      <c r="AD61" s="325"/>
      <c r="AE61" s="325"/>
      <c r="AF61" s="325"/>
      <c r="AG61" s="290">
        <f>'008 - Bourání oplocení'!J32</f>
        <v>0</v>
      </c>
      <c r="AH61" s="291"/>
      <c r="AI61" s="291"/>
      <c r="AJ61" s="291"/>
      <c r="AK61" s="291"/>
      <c r="AL61" s="291"/>
      <c r="AM61" s="291"/>
      <c r="AN61" s="290">
        <f t="shared" si="1"/>
        <v>0</v>
      </c>
      <c r="AO61" s="291"/>
      <c r="AP61" s="291"/>
      <c r="AQ61" s="81" t="s">
        <v>88</v>
      </c>
      <c r="AR61" s="45"/>
      <c r="AS61" s="82">
        <v>0</v>
      </c>
      <c r="AT61" s="83">
        <f t="shared" si="0"/>
        <v>0</v>
      </c>
      <c r="AU61" s="84">
        <f>'008 - Bourání oplocení'!P88</f>
        <v>0</v>
      </c>
      <c r="AV61" s="83">
        <f>'008 - Bourání oplocení'!J35</f>
        <v>0</v>
      </c>
      <c r="AW61" s="83">
        <f>'008 - Bourání oplocení'!J36</f>
        <v>0</v>
      </c>
      <c r="AX61" s="83">
        <f>'008 - Bourání oplocení'!J37</f>
        <v>0</v>
      </c>
      <c r="AY61" s="83">
        <f>'008 - Bourání oplocení'!J38</f>
        <v>0</v>
      </c>
      <c r="AZ61" s="83">
        <f>'008 - Bourání oplocení'!F35</f>
        <v>0</v>
      </c>
      <c r="BA61" s="83">
        <f>'008 - Bourání oplocení'!F36</f>
        <v>0</v>
      </c>
      <c r="BB61" s="83">
        <f>'008 - Bourání oplocení'!F37</f>
        <v>0</v>
      </c>
      <c r="BC61" s="83">
        <f>'008 - Bourání oplocení'!F38</f>
        <v>0</v>
      </c>
      <c r="BD61" s="85">
        <f>'008 - Bourání oplocení'!F39</f>
        <v>0</v>
      </c>
      <c r="BT61" s="25" t="s">
        <v>82</v>
      </c>
      <c r="BV61" s="25" t="s">
        <v>74</v>
      </c>
      <c r="BW61" s="25" t="s">
        <v>101</v>
      </c>
      <c r="BX61" s="25" t="s">
        <v>85</v>
      </c>
      <c r="CL61" s="25" t="s">
        <v>3</v>
      </c>
    </row>
    <row r="62" spans="1:91" s="3" customFormat="1" ht="16.5" customHeight="1">
      <c r="A62" s="71" t="s">
        <v>76</v>
      </c>
      <c r="B62" s="45"/>
      <c r="C62" s="9"/>
      <c r="D62" s="9"/>
      <c r="E62" s="325" t="s">
        <v>102</v>
      </c>
      <c r="F62" s="325"/>
      <c r="G62" s="325"/>
      <c r="H62" s="325"/>
      <c r="I62" s="325"/>
      <c r="J62" s="9"/>
      <c r="K62" s="325" t="s">
        <v>103</v>
      </c>
      <c r="L62" s="325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5"/>
      <c r="X62" s="325"/>
      <c r="Y62" s="325"/>
      <c r="Z62" s="325"/>
      <c r="AA62" s="325"/>
      <c r="AB62" s="325"/>
      <c r="AC62" s="325"/>
      <c r="AD62" s="325"/>
      <c r="AE62" s="325"/>
      <c r="AF62" s="325"/>
      <c r="AG62" s="290">
        <f>'010 - Příprava území'!J32</f>
        <v>0</v>
      </c>
      <c r="AH62" s="291"/>
      <c r="AI62" s="291"/>
      <c r="AJ62" s="291"/>
      <c r="AK62" s="291"/>
      <c r="AL62" s="291"/>
      <c r="AM62" s="291"/>
      <c r="AN62" s="290">
        <f t="shared" si="1"/>
        <v>0</v>
      </c>
      <c r="AO62" s="291"/>
      <c r="AP62" s="291"/>
      <c r="AQ62" s="81" t="s">
        <v>88</v>
      </c>
      <c r="AR62" s="45"/>
      <c r="AS62" s="82">
        <v>0</v>
      </c>
      <c r="AT62" s="83">
        <f t="shared" si="0"/>
        <v>0</v>
      </c>
      <c r="AU62" s="84">
        <f>'010 - Příprava území'!P87</f>
        <v>0</v>
      </c>
      <c r="AV62" s="83">
        <f>'010 - Příprava území'!J35</f>
        <v>0</v>
      </c>
      <c r="AW62" s="83">
        <f>'010 - Příprava území'!J36</f>
        <v>0</v>
      </c>
      <c r="AX62" s="83">
        <f>'010 - Příprava území'!J37</f>
        <v>0</v>
      </c>
      <c r="AY62" s="83">
        <f>'010 - Příprava území'!J38</f>
        <v>0</v>
      </c>
      <c r="AZ62" s="83">
        <f>'010 - Příprava území'!F35</f>
        <v>0</v>
      </c>
      <c r="BA62" s="83">
        <f>'010 - Příprava území'!F36</f>
        <v>0</v>
      </c>
      <c r="BB62" s="83">
        <f>'010 - Příprava území'!F37</f>
        <v>0</v>
      </c>
      <c r="BC62" s="83">
        <f>'010 - Příprava území'!F38</f>
        <v>0</v>
      </c>
      <c r="BD62" s="85">
        <f>'010 - Příprava území'!F39</f>
        <v>0</v>
      </c>
      <c r="BT62" s="25" t="s">
        <v>82</v>
      </c>
      <c r="BV62" s="25" t="s">
        <v>74</v>
      </c>
      <c r="BW62" s="25" t="s">
        <v>104</v>
      </c>
      <c r="BX62" s="25" t="s">
        <v>85</v>
      </c>
      <c r="CL62" s="25" t="s">
        <v>3</v>
      </c>
    </row>
    <row r="63" spans="1:91" s="6" customFormat="1" ht="16.5" customHeight="1">
      <c r="A63" s="71" t="s">
        <v>76</v>
      </c>
      <c r="B63" s="72"/>
      <c r="C63" s="73"/>
      <c r="D63" s="328" t="s">
        <v>105</v>
      </c>
      <c r="E63" s="328"/>
      <c r="F63" s="328"/>
      <c r="G63" s="328"/>
      <c r="H63" s="328"/>
      <c r="I63" s="74"/>
      <c r="J63" s="328" t="s">
        <v>106</v>
      </c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328"/>
      <c r="V63" s="328"/>
      <c r="W63" s="328"/>
      <c r="X63" s="328"/>
      <c r="Y63" s="328"/>
      <c r="Z63" s="328"/>
      <c r="AA63" s="328"/>
      <c r="AB63" s="328"/>
      <c r="AC63" s="328"/>
      <c r="AD63" s="328"/>
      <c r="AE63" s="328"/>
      <c r="AF63" s="328"/>
      <c r="AG63" s="296">
        <v>0</v>
      </c>
      <c r="AH63" s="297"/>
      <c r="AI63" s="297"/>
      <c r="AJ63" s="297"/>
      <c r="AK63" s="297"/>
      <c r="AL63" s="297"/>
      <c r="AM63" s="297"/>
      <c r="AN63" s="296">
        <v>0</v>
      </c>
      <c r="AO63" s="297"/>
      <c r="AP63" s="297"/>
      <c r="AQ63" s="75" t="s">
        <v>79</v>
      </c>
      <c r="AR63" s="72"/>
      <c r="AS63" s="76">
        <v>0</v>
      </c>
      <c r="AT63" s="77" t="e">
        <f t="shared" si="0"/>
        <v>#REF!</v>
      </c>
      <c r="AU63" s="78" t="e">
        <f>#REF!</f>
        <v>#REF!</v>
      </c>
      <c r="AV63" s="77" t="e">
        <f>#REF!</f>
        <v>#REF!</v>
      </c>
      <c r="AW63" s="77" t="e">
        <f>#REF!</f>
        <v>#REF!</v>
      </c>
      <c r="AX63" s="77" t="e">
        <f>#REF!</f>
        <v>#REF!</v>
      </c>
      <c r="AY63" s="77" t="e">
        <f>#REF!</f>
        <v>#REF!</v>
      </c>
      <c r="AZ63" s="77" t="e">
        <f>#REF!</f>
        <v>#REF!</v>
      </c>
      <c r="BA63" s="77" t="e">
        <f>#REF!</f>
        <v>#REF!</v>
      </c>
      <c r="BB63" s="77" t="e">
        <f>#REF!</f>
        <v>#REF!</v>
      </c>
      <c r="BC63" s="77" t="e">
        <f>#REF!</f>
        <v>#REF!</v>
      </c>
      <c r="BD63" s="79" t="e">
        <f>#REF!</f>
        <v>#REF!</v>
      </c>
      <c r="BT63" s="80" t="s">
        <v>80</v>
      </c>
      <c r="BV63" s="80" t="s">
        <v>74</v>
      </c>
      <c r="BW63" s="80" t="s">
        <v>107</v>
      </c>
      <c r="BX63" s="80" t="s">
        <v>5</v>
      </c>
      <c r="CL63" s="80" t="s">
        <v>3</v>
      </c>
      <c r="CM63" s="80" t="s">
        <v>82</v>
      </c>
    </row>
    <row r="64" spans="1:91" s="6" customFormat="1" ht="16.5" customHeight="1">
      <c r="A64" s="71" t="s">
        <v>76</v>
      </c>
      <c r="B64" s="72"/>
      <c r="C64" s="73"/>
      <c r="D64" s="328" t="s">
        <v>108</v>
      </c>
      <c r="E64" s="328"/>
      <c r="F64" s="328"/>
      <c r="G64" s="328"/>
      <c r="H64" s="328"/>
      <c r="I64" s="74"/>
      <c r="J64" s="328" t="s">
        <v>109</v>
      </c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328"/>
      <c r="W64" s="328"/>
      <c r="X64" s="328"/>
      <c r="Y64" s="328"/>
      <c r="Z64" s="328"/>
      <c r="AA64" s="328"/>
      <c r="AB64" s="328"/>
      <c r="AC64" s="328"/>
      <c r="AD64" s="328"/>
      <c r="AE64" s="328"/>
      <c r="AF64" s="328"/>
      <c r="AG64" s="296">
        <f>'SO 701 - Sklad nebezpečné...'!J30</f>
        <v>0</v>
      </c>
      <c r="AH64" s="297"/>
      <c r="AI64" s="297"/>
      <c r="AJ64" s="297"/>
      <c r="AK64" s="297"/>
      <c r="AL64" s="297"/>
      <c r="AM64" s="297"/>
      <c r="AN64" s="296">
        <f t="shared" si="1"/>
        <v>0</v>
      </c>
      <c r="AO64" s="297"/>
      <c r="AP64" s="297"/>
      <c r="AQ64" s="75" t="s">
        <v>79</v>
      </c>
      <c r="AR64" s="72"/>
      <c r="AS64" s="76">
        <v>0</v>
      </c>
      <c r="AT64" s="77">
        <f t="shared" si="0"/>
        <v>0</v>
      </c>
      <c r="AU64" s="78">
        <f>'SO 701 - Sklad nebezpečné...'!P96</f>
        <v>0</v>
      </c>
      <c r="AV64" s="77">
        <f>'SO 701 - Sklad nebezpečné...'!J33</f>
        <v>0</v>
      </c>
      <c r="AW64" s="77">
        <f>'SO 701 - Sklad nebezpečné...'!J34</f>
        <v>0</v>
      </c>
      <c r="AX64" s="77">
        <f>'SO 701 - Sklad nebezpečné...'!J35</f>
        <v>0</v>
      </c>
      <c r="AY64" s="77">
        <f>'SO 701 - Sklad nebezpečné...'!J36</f>
        <v>0</v>
      </c>
      <c r="AZ64" s="77">
        <f>'SO 701 - Sklad nebezpečné...'!F33</f>
        <v>0</v>
      </c>
      <c r="BA64" s="77">
        <f>'SO 701 - Sklad nebezpečné...'!F34</f>
        <v>0</v>
      </c>
      <c r="BB64" s="77">
        <f>'SO 701 - Sklad nebezpečné...'!F35</f>
        <v>0</v>
      </c>
      <c r="BC64" s="77">
        <f>'SO 701 - Sklad nebezpečné...'!F36</f>
        <v>0</v>
      </c>
      <c r="BD64" s="79">
        <f>'SO 701 - Sklad nebezpečné...'!F37</f>
        <v>0</v>
      </c>
      <c r="BT64" s="80" t="s">
        <v>80</v>
      </c>
      <c r="BV64" s="80" t="s">
        <v>74</v>
      </c>
      <c r="BW64" s="80" t="s">
        <v>110</v>
      </c>
      <c r="BX64" s="80" t="s">
        <v>5</v>
      </c>
      <c r="CL64" s="80" t="s">
        <v>3</v>
      </c>
      <c r="CM64" s="80" t="s">
        <v>82</v>
      </c>
    </row>
    <row r="65" spans="1:91" s="6" customFormat="1" ht="16.5" customHeight="1">
      <c r="A65" s="71" t="s">
        <v>76</v>
      </c>
      <c r="B65" s="72"/>
      <c r="C65" s="73"/>
      <c r="D65" s="328" t="s">
        <v>111</v>
      </c>
      <c r="E65" s="328"/>
      <c r="F65" s="328"/>
      <c r="G65" s="328"/>
      <c r="H65" s="328"/>
      <c r="I65" s="74"/>
      <c r="J65" s="328" t="s">
        <v>112</v>
      </c>
      <c r="K65" s="328"/>
      <c r="L65" s="328"/>
      <c r="M65" s="328"/>
      <c r="N65" s="328"/>
      <c r="O65" s="328"/>
      <c r="P65" s="328"/>
      <c r="Q65" s="328"/>
      <c r="R65" s="328"/>
      <c r="S65" s="328"/>
      <c r="T65" s="328"/>
      <c r="U65" s="328"/>
      <c r="V65" s="328"/>
      <c r="W65" s="328"/>
      <c r="X65" s="328"/>
      <c r="Y65" s="328"/>
      <c r="Z65" s="328"/>
      <c r="AA65" s="328"/>
      <c r="AB65" s="328"/>
      <c r="AC65" s="328"/>
      <c r="AD65" s="328"/>
      <c r="AE65" s="328"/>
      <c r="AF65" s="328"/>
      <c r="AG65" s="296">
        <f>'SO 702 - Přístřešek pro kóje'!J30</f>
        <v>0</v>
      </c>
      <c r="AH65" s="297"/>
      <c r="AI65" s="297"/>
      <c r="AJ65" s="297"/>
      <c r="AK65" s="297"/>
      <c r="AL65" s="297"/>
      <c r="AM65" s="297"/>
      <c r="AN65" s="296">
        <f t="shared" si="1"/>
        <v>0</v>
      </c>
      <c r="AO65" s="297"/>
      <c r="AP65" s="297"/>
      <c r="AQ65" s="75" t="s">
        <v>79</v>
      </c>
      <c r="AR65" s="72"/>
      <c r="AS65" s="76">
        <v>0</v>
      </c>
      <c r="AT65" s="77">
        <f t="shared" si="0"/>
        <v>0</v>
      </c>
      <c r="AU65" s="78">
        <f>'SO 702 - Přístřešek pro kóje'!P95</f>
        <v>0</v>
      </c>
      <c r="AV65" s="77">
        <f>'SO 702 - Přístřešek pro kóje'!J33</f>
        <v>0</v>
      </c>
      <c r="AW65" s="77">
        <f>'SO 702 - Přístřešek pro kóje'!J34</f>
        <v>0</v>
      </c>
      <c r="AX65" s="77">
        <f>'SO 702 - Přístřešek pro kóje'!J35</f>
        <v>0</v>
      </c>
      <c r="AY65" s="77">
        <f>'SO 702 - Přístřešek pro kóje'!J36</f>
        <v>0</v>
      </c>
      <c r="AZ65" s="77">
        <f>'SO 702 - Přístřešek pro kóje'!F33</f>
        <v>0</v>
      </c>
      <c r="BA65" s="77">
        <f>'SO 702 - Přístřešek pro kóje'!F34</f>
        <v>0</v>
      </c>
      <c r="BB65" s="77">
        <f>'SO 702 - Přístřešek pro kóje'!F35</f>
        <v>0</v>
      </c>
      <c r="BC65" s="77">
        <f>'SO 702 - Přístřešek pro kóje'!F36</f>
        <v>0</v>
      </c>
      <c r="BD65" s="79">
        <f>'SO 702 - Přístřešek pro kóje'!F37</f>
        <v>0</v>
      </c>
      <c r="BT65" s="80" t="s">
        <v>80</v>
      </c>
      <c r="BV65" s="80" t="s">
        <v>74</v>
      </c>
      <c r="BW65" s="80" t="s">
        <v>113</v>
      </c>
      <c r="BX65" s="80" t="s">
        <v>5</v>
      </c>
      <c r="CL65" s="80" t="s">
        <v>3</v>
      </c>
      <c r="CM65" s="80" t="s">
        <v>82</v>
      </c>
    </row>
    <row r="66" spans="1:91" s="6" customFormat="1" ht="16.5" customHeight="1">
      <c r="A66" s="71" t="s">
        <v>76</v>
      </c>
      <c r="B66" s="72"/>
      <c r="C66" s="73"/>
      <c r="D66" s="328" t="s">
        <v>114</v>
      </c>
      <c r="E66" s="328"/>
      <c r="F66" s="328"/>
      <c r="G66" s="328"/>
      <c r="H66" s="328"/>
      <c r="I66" s="74"/>
      <c r="J66" s="328" t="s">
        <v>115</v>
      </c>
      <c r="K66" s="328"/>
      <c r="L66" s="328"/>
      <c r="M66" s="328"/>
      <c r="N66" s="328"/>
      <c r="O66" s="328"/>
      <c r="P66" s="328"/>
      <c r="Q66" s="328"/>
      <c r="R66" s="328"/>
      <c r="S66" s="328"/>
      <c r="T66" s="328"/>
      <c r="U66" s="328"/>
      <c r="V66" s="328"/>
      <c r="W66" s="328"/>
      <c r="X66" s="328"/>
      <c r="Y66" s="328"/>
      <c r="Z66" s="328"/>
      <c r="AA66" s="328"/>
      <c r="AB66" s="328"/>
      <c r="AC66" s="328"/>
      <c r="AD66" s="328"/>
      <c r="AE66" s="328"/>
      <c r="AF66" s="328"/>
      <c r="AG66" s="296">
        <f>'SO 801 - Vegetační úpravy'!J30</f>
        <v>0</v>
      </c>
      <c r="AH66" s="297"/>
      <c r="AI66" s="297"/>
      <c r="AJ66" s="297"/>
      <c r="AK66" s="297"/>
      <c r="AL66" s="297"/>
      <c r="AM66" s="297"/>
      <c r="AN66" s="296">
        <f t="shared" si="1"/>
        <v>0</v>
      </c>
      <c r="AO66" s="297"/>
      <c r="AP66" s="297"/>
      <c r="AQ66" s="75" t="s">
        <v>79</v>
      </c>
      <c r="AR66" s="72"/>
      <c r="AS66" s="86">
        <v>0</v>
      </c>
      <c r="AT66" s="87">
        <f t="shared" si="0"/>
        <v>0</v>
      </c>
      <c r="AU66" s="88">
        <f>'SO 801 - Vegetační úpravy'!P81</f>
        <v>0</v>
      </c>
      <c r="AV66" s="87">
        <f>'SO 801 - Vegetační úpravy'!J33</f>
        <v>0</v>
      </c>
      <c r="AW66" s="87">
        <f>'SO 801 - Vegetační úpravy'!J34</f>
        <v>0</v>
      </c>
      <c r="AX66" s="87">
        <f>'SO 801 - Vegetační úpravy'!J35</f>
        <v>0</v>
      </c>
      <c r="AY66" s="87">
        <f>'SO 801 - Vegetační úpravy'!J36</f>
        <v>0</v>
      </c>
      <c r="AZ66" s="87">
        <f>'SO 801 - Vegetační úpravy'!F33</f>
        <v>0</v>
      </c>
      <c r="BA66" s="87">
        <f>'SO 801 - Vegetační úpravy'!F34</f>
        <v>0</v>
      </c>
      <c r="BB66" s="87">
        <f>'SO 801 - Vegetační úpravy'!F35</f>
        <v>0</v>
      </c>
      <c r="BC66" s="87">
        <f>'SO 801 - Vegetační úpravy'!F36</f>
        <v>0</v>
      </c>
      <c r="BD66" s="89">
        <f>'SO 801 - Vegetační úpravy'!F37</f>
        <v>0</v>
      </c>
      <c r="BT66" s="80" t="s">
        <v>80</v>
      </c>
      <c r="BV66" s="80" t="s">
        <v>74</v>
      </c>
      <c r="BW66" s="80" t="s">
        <v>116</v>
      </c>
      <c r="BX66" s="80" t="s">
        <v>5</v>
      </c>
      <c r="CL66" s="80" t="s">
        <v>3</v>
      </c>
      <c r="CM66" s="80" t="s">
        <v>82</v>
      </c>
    </row>
    <row r="67" spans="1:91" s="1" customFormat="1" ht="30" customHeight="1">
      <c r="B67" s="32"/>
      <c r="AR67" s="32"/>
    </row>
    <row r="68" spans="1:91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32"/>
    </row>
  </sheetData>
  <mergeCells count="86">
    <mergeCell ref="C52:G52"/>
    <mergeCell ref="D64:H64"/>
    <mergeCell ref="D63:H63"/>
    <mergeCell ref="D56:H56"/>
    <mergeCell ref="D55:H55"/>
    <mergeCell ref="E60:I60"/>
    <mergeCell ref="E57:I57"/>
    <mergeCell ref="E62:I62"/>
    <mergeCell ref="E61:I61"/>
    <mergeCell ref="E58:I58"/>
    <mergeCell ref="E59:I59"/>
    <mergeCell ref="I52:AF52"/>
    <mergeCell ref="J56:AF56"/>
    <mergeCell ref="J64:AF64"/>
    <mergeCell ref="J55:AF55"/>
    <mergeCell ref="J63:AF63"/>
    <mergeCell ref="K60:AF60"/>
    <mergeCell ref="K58:AF58"/>
    <mergeCell ref="K61:AF61"/>
    <mergeCell ref="K62:AF62"/>
    <mergeCell ref="K59:AF59"/>
    <mergeCell ref="K57:AF57"/>
    <mergeCell ref="L45:AO45"/>
    <mergeCell ref="D65:H65"/>
    <mergeCell ref="J65:AF65"/>
    <mergeCell ref="D66:H66"/>
    <mergeCell ref="J66:AF66"/>
    <mergeCell ref="AG54:AM54"/>
    <mergeCell ref="AG62:AM62"/>
    <mergeCell ref="AG63:AM63"/>
    <mergeCell ref="AG64:AM64"/>
    <mergeCell ref="AN64:AP64"/>
    <mergeCell ref="AN62:AP62"/>
    <mergeCell ref="AN63:AP63"/>
    <mergeCell ref="AN56:AP56"/>
    <mergeCell ref="AN57:AP57"/>
    <mergeCell ref="AN52:AP5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8:AM58"/>
    <mergeCell ref="AG52:AM52"/>
    <mergeCell ref="AG57:AM57"/>
    <mergeCell ref="AG61:AM61"/>
    <mergeCell ref="AG55:AM55"/>
    <mergeCell ref="AG60:AM60"/>
    <mergeCell ref="AG56:AM56"/>
    <mergeCell ref="AG59:AM59"/>
    <mergeCell ref="AM49:AP49"/>
    <mergeCell ref="AM47:AN47"/>
    <mergeCell ref="AM50:AP50"/>
    <mergeCell ref="AN61:AP61"/>
    <mergeCell ref="AN60:AP60"/>
    <mergeCell ref="AN55:AP55"/>
    <mergeCell ref="AN59:AP59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5" location="'SO 000 - Všeobecné položky'!C2" display="/" xr:uid="{00000000-0004-0000-0000-000000000000}"/>
    <hyperlink ref="A57" location="'001 - Bourání skladu nebe...'!C2" display="/" xr:uid="{00000000-0004-0000-0000-000001000000}"/>
    <hyperlink ref="A58" location="'002 - Bourání přístřešku ...'!C2" display="/" xr:uid="{00000000-0004-0000-0000-000002000000}"/>
    <hyperlink ref="A59" location="'003 - Bourání betonových ...'!C2" display="/" xr:uid="{00000000-0004-0000-0000-000003000000}"/>
    <hyperlink ref="A60" location="'006 - Bourání kontejnerů ...'!C2" display="/" xr:uid="{00000000-0004-0000-0000-000004000000}"/>
    <hyperlink ref="A61" location="'008 - Bourání oplocení'!C2" display="/" xr:uid="{00000000-0004-0000-0000-000005000000}"/>
    <hyperlink ref="A62" location="'010 - Příprava území'!C2" display="/" xr:uid="{00000000-0004-0000-0000-000006000000}"/>
    <hyperlink ref="A63" location="'SO 111 - Zpevněné plochy'!C2" display="/" xr:uid="{00000000-0004-0000-0000-000007000000}"/>
    <hyperlink ref="A64" location="'SO 701 - Sklad nebezpečné...'!C2" display="/" xr:uid="{00000000-0004-0000-0000-000008000000}"/>
    <hyperlink ref="A65" location="'SO 702 - Přístřešek pro kóje'!C2" display="/" xr:uid="{00000000-0004-0000-0000-000009000000}"/>
    <hyperlink ref="A66" location="'SO 801 - Vegetační úpravy'!C2" display="/" xr:uid="{00000000-0004-0000-0000-00000A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54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413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321" t="s">
        <v>3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ROUND(J96,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ROUND((SUM(BE96:BE547)),  2)</f>
        <v>0</v>
      </c>
      <c r="I33" s="93">
        <v>0.21</v>
      </c>
      <c r="J33" s="83">
        <f>ROUND(((SUM(BE96:BE547))*I33),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ROUND((SUM(BF96:BF547)),  2)</f>
        <v>0</v>
      </c>
      <c r="I34" s="93">
        <v>0.12</v>
      </c>
      <c r="J34" s="83">
        <f>ROUND(((SUM(BF96:BF547))*I34),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ROUND((SUM(BG96:BG547)),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ROUND((SUM(BH96:BH547)),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ROUND((SUM(BI96:BI547)),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701 - Sklad nebezpečného odpadu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102" t="s">
        <v>70</v>
      </c>
      <c r="J59" s="63">
        <f>J96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232</v>
      </c>
      <c r="E60" s="105"/>
      <c r="F60" s="105"/>
      <c r="G60" s="105"/>
      <c r="H60" s="105"/>
      <c r="I60" s="105"/>
      <c r="J60" s="106">
        <f>J97</f>
        <v>0</v>
      </c>
      <c r="L60" s="103"/>
    </row>
    <row r="61" spans="2:47" s="9" customFormat="1" ht="19.95" customHeight="1">
      <c r="B61" s="107"/>
      <c r="D61" s="108" t="s">
        <v>357</v>
      </c>
      <c r="E61" s="109"/>
      <c r="F61" s="109"/>
      <c r="G61" s="109"/>
      <c r="H61" s="109"/>
      <c r="I61" s="109"/>
      <c r="J61" s="110">
        <f>J98</f>
        <v>0</v>
      </c>
      <c r="L61" s="107"/>
    </row>
    <row r="62" spans="2:47" s="9" customFormat="1" ht="19.95" customHeight="1">
      <c r="B62" s="107"/>
      <c r="D62" s="108" t="s">
        <v>414</v>
      </c>
      <c r="E62" s="109"/>
      <c r="F62" s="109"/>
      <c r="G62" s="109"/>
      <c r="H62" s="109"/>
      <c r="I62" s="109"/>
      <c r="J62" s="110">
        <f>J145</f>
        <v>0</v>
      </c>
      <c r="L62" s="107"/>
    </row>
    <row r="63" spans="2:47" s="9" customFormat="1" ht="19.95" customHeight="1">
      <c r="B63" s="107"/>
      <c r="D63" s="108" t="s">
        <v>415</v>
      </c>
      <c r="E63" s="109"/>
      <c r="F63" s="109"/>
      <c r="G63" s="109"/>
      <c r="H63" s="109"/>
      <c r="I63" s="109"/>
      <c r="J63" s="110">
        <f>J204</f>
        <v>0</v>
      </c>
      <c r="L63" s="107"/>
    </row>
    <row r="64" spans="2:47" s="9" customFormat="1" ht="19.95" customHeight="1">
      <c r="B64" s="107"/>
      <c r="D64" s="108" t="s">
        <v>416</v>
      </c>
      <c r="E64" s="109"/>
      <c r="F64" s="109"/>
      <c r="G64" s="109"/>
      <c r="H64" s="109"/>
      <c r="I64" s="109"/>
      <c r="J64" s="110">
        <f>J251</f>
        <v>0</v>
      </c>
      <c r="L64" s="107"/>
    </row>
    <row r="65" spans="2:12" s="9" customFormat="1" ht="19.95" customHeight="1">
      <c r="B65" s="107"/>
      <c r="D65" s="108" t="s">
        <v>417</v>
      </c>
      <c r="E65" s="109"/>
      <c r="F65" s="109"/>
      <c r="G65" s="109"/>
      <c r="H65" s="109"/>
      <c r="I65" s="109"/>
      <c r="J65" s="110">
        <f>J257</f>
        <v>0</v>
      </c>
      <c r="L65" s="107"/>
    </row>
    <row r="66" spans="2:12" s="9" customFormat="1" ht="19.95" customHeight="1">
      <c r="B66" s="107"/>
      <c r="D66" s="108" t="s">
        <v>418</v>
      </c>
      <c r="E66" s="109"/>
      <c r="F66" s="109"/>
      <c r="G66" s="109"/>
      <c r="H66" s="109"/>
      <c r="I66" s="109"/>
      <c r="J66" s="110">
        <f>J262</f>
        <v>0</v>
      </c>
      <c r="L66" s="107"/>
    </row>
    <row r="67" spans="2:12" s="9" customFormat="1" ht="19.95" customHeight="1">
      <c r="B67" s="107"/>
      <c r="D67" s="108" t="s">
        <v>233</v>
      </c>
      <c r="E67" s="109"/>
      <c r="F67" s="109"/>
      <c r="G67" s="109"/>
      <c r="H67" s="109"/>
      <c r="I67" s="109"/>
      <c r="J67" s="110">
        <f>J301</f>
        <v>0</v>
      </c>
      <c r="L67" s="107"/>
    </row>
    <row r="68" spans="2:12" s="9" customFormat="1" ht="19.95" customHeight="1">
      <c r="B68" s="107"/>
      <c r="D68" s="108" t="s">
        <v>419</v>
      </c>
      <c r="E68" s="109"/>
      <c r="F68" s="109"/>
      <c r="G68" s="109"/>
      <c r="H68" s="109"/>
      <c r="I68" s="109"/>
      <c r="J68" s="110">
        <f>J320</f>
        <v>0</v>
      </c>
      <c r="L68" s="107"/>
    </row>
    <row r="69" spans="2:12" s="8" customFormat="1" ht="24.9" customHeight="1">
      <c r="B69" s="103"/>
      <c r="D69" s="104" t="s">
        <v>420</v>
      </c>
      <c r="E69" s="105"/>
      <c r="F69" s="105"/>
      <c r="G69" s="105"/>
      <c r="H69" s="105"/>
      <c r="I69" s="105"/>
      <c r="J69" s="106">
        <f>J323</f>
        <v>0</v>
      </c>
      <c r="L69" s="103"/>
    </row>
    <row r="70" spans="2:12" s="9" customFormat="1" ht="19.95" customHeight="1">
      <c r="B70" s="107"/>
      <c r="D70" s="108" t="s">
        <v>421</v>
      </c>
      <c r="E70" s="109"/>
      <c r="F70" s="109"/>
      <c r="G70" s="109"/>
      <c r="H70" s="109"/>
      <c r="I70" s="109"/>
      <c r="J70" s="110">
        <f>J324</f>
        <v>0</v>
      </c>
      <c r="L70" s="107"/>
    </row>
    <row r="71" spans="2:12" s="9" customFormat="1" ht="19.95" customHeight="1">
      <c r="B71" s="107"/>
      <c r="D71" s="108" t="s">
        <v>422</v>
      </c>
      <c r="E71" s="109"/>
      <c r="F71" s="109"/>
      <c r="G71" s="109"/>
      <c r="H71" s="109"/>
      <c r="I71" s="109"/>
      <c r="J71" s="110">
        <f>J387</f>
        <v>0</v>
      </c>
      <c r="L71" s="107"/>
    </row>
    <row r="72" spans="2:12" s="9" customFormat="1" ht="19.95" customHeight="1">
      <c r="B72" s="107"/>
      <c r="D72" s="108" t="s">
        <v>423</v>
      </c>
      <c r="E72" s="109"/>
      <c r="F72" s="109"/>
      <c r="G72" s="109"/>
      <c r="H72" s="109"/>
      <c r="I72" s="109"/>
      <c r="J72" s="110">
        <f>J437</f>
        <v>0</v>
      </c>
      <c r="L72" s="107"/>
    </row>
    <row r="73" spans="2:12" s="9" customFormat="1" ht="19.95" customHeight="1">
      <c r="B73" s="107"/>
      <c r="D73" s="108" t="s">
        <v>424</v>
      </c>
      <c r="E73" s="109"/>
      <c r="F73" s="109"/>
      <c r="G73" s="109"/>
      <c r="H73" s="109"/>
      <c r="I73" s="109"/>
      <c r="J73" s="110">
        <f>J456</f>
        <v>0</v>
      </c>
      <c r="L73" s="107"/>
    </row>
    <row r="74" spans="2:12" s="9" customFormat="1" ht="19.95" customHeight="1">
      <c r="B74" s="107"/>
      <c r="D74" s="108" t="s">
        <v>425</v>
      </c>
      <c r="E74" s="109"/>
      <c r="F74" s="109"/>
      <c r="G74" s="109"/>
      <c r="H74" s="109"/>
      <c r="I74" s="109"/>
      <c r="J74" s="110">
        <f>J458</f>
        <v>0</v>
      </c>
      <c r="L74" s="107"/>
    </row>
    <row r="75" spans="2:12" s="9" customFormat="1" ht="19.95" customHeight="1">
      <c r="B75" s="107"/>
      <c r="D75" s="108" t="s">
        <v>426</v>
      </c>
      <c r="E75" s="109"/>
      <c r="F75" s="109"/>
      <c r="G75" s="109"/>
      <c r="H75" s="109"/>
      <c r="I75" s="109"/>
      <c r="J75" s="110">
        <f>J468</f>
        <v>0</v>
      </c>
      <c r="L75" s="107"/>
    </row>
    <row r="76" spans="2:12" s="9" customFormat="1" ht="19.95" customHeight="1">
      <c r="B76" s="107"/>
      <c r="D76" s="108" t="s">
        <v>427</v>
      </c>
      <c r="E76" s="109"/>
      <c r="F76" s="109"/>
      <c r="G76" s="109"/>
      <c r="H76" s="109"/>
      <c r="I76" s="109"/>
      <c r="J76" s="110">
        <f>J504</f>
        <v>0</v>
      </c>
      <c r="L76" s="107"/>
    </row>
    <row r="77" spans="2:12" s="1" customFormat="1" ht="21.75" customHeight="1">
      <c r="B77" s="32"/>
      <c r="L77" s="32"/>
    </row>
    <row r="78" spans="2:12" s="1" customFormat="1" ht="6.9" customHeight="1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2"/>
    </row>
    <row r="82" spans="2:63" s="1" customFormat="1" ht="6.9" customHeight="1"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2"/>
    </row>
    <row r="83" spans="2:63" s="1" customFormat="1" ht="24.9" customHeight="1">
      <c r="B83" s="32"/>
      <c r="C83" s="21" t="s">
        <v>132</v>
      </c>
      <c r="L83" s="32"/>
    </row>
    <row r="84" spans="2:63" s="1" customFormat="1" ht="6.9" customHeight="1">
      <c r="B84" s="32"/>
      <c r="L84" s="32"/>
    </row>
    <row r="85" spans="2:63" s="1" customFormat="1" ht="12" customHeight="1">
      <c r="B85" s="32"/>
      <c r="C85" s="27" t="s">
        <v>17</v>
      </c>
      <c r="L85" s="32"/>
    </row>
    <row r="86" spans="2:63" s="1" customFormat="1" ht="16.5" customHeight="1">
      <c r="B86" s="32"/>
      <c r="E86" s="333" t="str">
        <f>E7</f>
        <v>Překladiště a sběrný dvůr TS Bruntál - 0. etapa</v>
      </c>
      <c r="F86" s="334"/>
      <c r="G86" s="334"/>
      <c r="H86" s="334"/>
      <c r="L86" s="32"/>
    </row>
    <row r="87" spans="2:63" s="1" customFormat="1" ht="12" customHeight="1">
      <c r="B87" s="32"/>
      <c r="C87" s="27" t="s">
        <v>118</v>
      </c>
      <c r="L87" s="32"/>
    </row>
    <row r="88" spans="2:63" s="1" customFormat="1" ht="16.5" customHeight="1">
      <c r="B88" s="32"/>
      <c r="E88" s="326" t="str">
        <f>E9</f>
        <v>SO 701 - Sklad nebezpečného odpadu</v>
      </c>
      <c r="F88" s="332"/>
      <c r="G88" s="332"/>
      <c r="H88" s="332"/>
      <c r="L88" s="32"/>
    </row>
    <row r="89" spans="2:63" s="1" customFormat="1" ht="6.9" customHeight="1">
      <c r="B89" s="32"/>
      <c r="L89" s="32"/>
    </row>
    <row r="90" spans="2:63" s="1" customFormat="1" ht="12" customHeight="1">
      <c r="B90" s="32"/>
      <c r="C90" s="27" t="s">
        <v>21</v>
      </c>
      <c r="F90" s="25" t="str">
        <f>F12</f>
        <v>Bruntál</v>
      </c>
      <c r="I90" s="27" t="s">
        <v>23</v>
      </c>
      <c r="J90" s="49" t="str">
        <f>IF(J12="","",J12)</f>
        <v>31.5.2024</v>
      </c>
      <c r="L90" s="32"/>
    </row>
    <row r="91" spans="2:63" s="1" customFormat="1" ht="6.9" customHeight="1">
      <c r="B91" s="32"/>
      <c r="L91" s="32"/>
    </row>
    <row r="92" spans="2:63" s="1" customFormat="1" ht="15.15" customHeight="1">
      <c r="B92" s="32"/>
      <c r="C92" s="27" t="s">
        <v>25</v>
      </c>
      <c r="F92" s="25" t="str">
        <f>E15</f>
        <v>TS Bruntál s.ro.</v>
      </c>
      <c r="I92" s="27" t="s">
        <v>31</v>
      </c>
      <c r="J92" s="30" t="str">
        <f>E21</f>
        <v>SHB a.s.</v>
      </c>
      <c r="L92" s="32"/>
    </row>
    <row r="93" spans="2:63" s="1" customFormat="1" ht="15.15" customHeight="1">
      <c r="B93" s="32"/>
      <c r="C93" s="27" t="s">
        <v>29</v>
      </c>
      <c r="F93" s="25" t="str">
        <f>IF(E18="","",E18)</f>
        <v>Vyplň údaj</v>
      </c>
      <c r="I93" s="27" t="s">
        <v>34</v>
      </c>
      <c r="J93" s="30" t="str">
        <f>E24</f>
        <v>Ing. Petr Fraš</v>
      </c>
      <c r="L93" s="32"/>
    </row>
    <row r="94" spans="2:63" s="1" customFormat="1" ht="10.35" customHeight="1">
      <c r="B94" s="32"/>
      <c r="L94" s="32"/>
    </row>
    <row r="95" spans="2:63" s="10" customFormat="1" ht="29.25" customHeight="1">
      <c r="B95" s="111"/>
      <c r="C95" s="112" t="s">
        <v>133</v>
      </c>
      <c r="D95" s="113" t="s">
        <v>57</v>
      </c>
      <c r="E95" s="113" t="s">
        <v>53</v>
      </c>
      <c r="F95" s="113" t="s">
        <v>54</v>
      </c>
      <c r="G95" s="113" t="s">
        <v>134</v>
      </c>
      <c r="H95" s="113" t="s">
        <v>135</v>
      </c>
      <c r="I95" s="113" t="s">
        <v>136</v>
      </c>
      <c r="J95" s="113" t="s">
        <v>123</v>
      </c>
      <c r="K95" s="114" t="s">
        <v>137</v>
      </c>
      <c r="L95" s="111"/>
      <c r="M95" s="56" t="s">
        <v>3</v>
      </c>
      <c r="N95" s="57" t="s">
        <v>42</v>
      </c>
      <c r="O95" s="57" t="s">
        <v>138</v>
      </c>
      <c r="P95" s="57" t="s">
        <v>139</v>
      </c>
      <c r="Q95" s="57" t="s">
        <v>140</v>
      </c>
      <c r="R95" s="57" t="s">
        <v>141</v>
      </c>
      <c r="S95" s="57" t="s">
        <v>142</v>
      </c>
      <c r="T95" s="58" t="s">
        <v>143</v>
      </c>
    </row>
    <row r="96" spans="2:63" s="1" customFormat="1" ht="22.95" customHeight="1">
      <c r="B96" s="32"/>
      <c r="C96" s="61" t="s">
        <v>144</v>
      </c>
      <c r="J96" s="115">
        <f>BK96</f>
        <v>0</v>
      </c>
      <c r="L96" s="32"/>
      <c r="M96" s="59"/>
      <c r="N96" s="50"/>
      <c r="O96" s="50"/>
      <c r="P96" s="116">
        <f>P97+P323</f>
        <v>0</v>
      </c>
      <c r="Q96" s="50"/>
      <c r="R96" s="116">
        <f>R97+R323</f>
        <v>449.95347606000001</v>
      </c>
      <c r="S96" s="50"/>
      <c r="T96" s="117">
        <f>T97+T323</f>
        <v>0</v>
      </c>
      <c r="AT96" s="17" t="s">
        <v>71</v>
      </c>
      <c r="AU96" s="17" t="s">
        <v>124</v>
      </c>
      <c r="BK96" s="118">
        <f>BK97+BK323</f>
        <v>0</v>
      </c>
    </row>
    <row r="97" spans="2:65" s="11" customFormat="1" ht="25.95" customHeight="1">
      <c r="B97" s="119"/>
      <c r="D97" s="120" t="s">
        <v>71</v>
      </c>
      <c r="E97" s="121" t="s">
        <v>235</v>
      </c>
      <c r="F97" s="121" t="s">
        <v>236</v>
      </c>
      <c r="I97" s="122"/>
      <c r="J97" s="123">
        <f>BK97</f>
        <v>0</v>
      </c>
      <c r="L97" s="119"/>
      <c r="M97" s="124"/>
      <c r="P97" s="125">
        <f>P98+P145+P204+P251+P257+P262+P301+P320</f>
        <v>0</v>
      </c>
      <c r="R97" s="125">
        <f>R98+R145+R204+R251+R257+R262+R301+R320</f>
        <v>442.72334368000003</v>
      </c>
      <c r="T97" s="126">
        <f>T98+T145+T204+T251+T257+T262+T301+T320</f>
        <v>0</v>
      </c>
      <c r="AR97" s="120" t="s">
        <v>80</v>
      </c>
      <c r="AT97" s="127" t="s">
        <v>71</v>
      </c>
      <c r="AU97" s="127" t="s">
        <v>72</v>
      </c>
      <c r="AY97" s="120" t="s">
        <v>147</v>
      </c>
      <c r="BK97" s="128">
        <f>BK98+BK145+BK204+BK251+BK257+BK262+BK301+BK320</f>
        <v>0</v>
      </c>
    </row>
    <row r="98" spans="2:65" s="11" customFormat="1" ht="22.95" customHeight="1">
      <c r="B98" s="119"/>
      <c r="D98" s="120" t="s">
        <v>71</v>
      </c>
      <c r="E98" s="129" t="s">
        <v>80</v>
      </c>
      <c r="F98" s="129" t="s">
        <v>358</v>
      </c>
      <c r="I98" s="122"/>
      <c r="J98" s="130">
        <f>BK98</f>
        <v>0</v>
      </c>
      <c r="L98" s="119"/>
      <c r="M98" s="124"/>
      <c r="P98" s="125">
        <f>SUM(P99:P144)</f>
        <v>0</v>
      </c>
      <c r="R98" s="125">
        <f>SUM(R99:R144)</f>
        <v>2.3279999999999998</v>
      </c>
      <c r="T98" s="126">
        <f>SUM(T99:T144)</f>
        <v>0</v>
      </c>
      <c r="AR98" s="120" t="s">
        <v>80</v>
      </c>
      <c r="AT98" s="127" t="s">
        <v>71</v>
      </c>
      <c r="AU98" s="127" t="s">
        <v>80</v>
      </c>
      <c r="AY98" s="120" t="s">
        <v>147</v>
      </c>
      <c r="BK98" s="128">
        <f>SUM(BK99:BK144)</f>
        <v>0</v>
      </c>
    </row>
    <row r="99" spans="2:65" s="1" customFormat="1" ht="24.15" customHeight="1">
      <c r="B99" s="131"/>
      <c r="C99" s="132" t="s">
        <v>80</v>
      </c>
      <c r="D99" s="132" t="s">
        <v>150</v>
      </c>
      <c r="E99" s="133" t="s">
        <v>428</v>
      </c>
      <c r="F99" s="134" t="s">
        <v>429</v>
      </c>
      <c r="G99" s="135" t="s">
        <v>240</v>
      </c>
      <c r="H99" s="136">
        <v>201.958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430</v>
      </c>
    </row>
    <row r="100" spans="2:65" s="1" customFormat="1">
      <c r="B100" s="32"/>
      <c r="D100" s="159" t="s">
        <v>243</v>
      </c>
      <c r="F100" s="160" t="s">
        <v>431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3" customFormat="1">
      <c r="B101" s="161"/>
      <c r="D101" s="145" t="s">
        <v>165</v>
      </c>
      <c r="E101" s="162" t="s">
        <v>3</v>
      </c>
      <c r="F101" s="163" t="s">
        <v>432</v>
      </c>
      <c r="H101" s="162" t="s">
        <v>3</v>
      </c>
      <c r="I101" s="164"/>
      <c r="L101" s="161"/>
      <c r="M101" s="165"/>
      <c r="T101" s="166"/>
      <c r="AT101" s="162" t="s">
        <v>165</v>
      </c>
      <c r="AU101" s="162" t="s">
        <v>82</v>
      </c>
      <c r="AV101" s="13" t="s">
        <v>80</v>
      </c>
      <c r="AW101" s="13" t="s">
        <v>33</v>
      </c>
      <c r="AX101" s="13" t="s">
        <v>72</v>
      </c>
      <c r="AY101" s="162" t="s">
        <v>147</v>
      </c>
    </row>
    <row r="102" spans="2:65" s="12" customFormat="1">
      <c r="B102" s="149"/>
      <c r="D102" s="145" t="s">
        <v>165</v>
      </c>
      <c r="E102" s="150" t="s">
        <v>3</v>
      </c>
      <c r="F102" s="151" t="s">
        <v>433</v>
      </c>
      <c r="H102" s="152">
        <v>88.14</v>
      </c>
      <c r="I102" s="153"/>
      <c r="L102" s="149"/>
      <c r="M102" s="154"/>
      <c r="T102" s="155"/>
      <c r="AT102" s="150" t="s">
        <v>165</v>
      </c>
      <c r="AU102" s="150" t="s">
        <v>82</v>
      </c>
      <c r="AV102" s="12" t="s">
        <v>82</v>
      </c>
      <c r="AW102" s="12" t="s">
        <v>33</v>
      </c>
      <c r="AX102" s="12" t="s">
        <v>72</v>
      </c>
      <c r="AY102" s="150" t="s">
        <v>147</v>
      </c>
    </row>
    <row r="103" spans="2:65" s="12" customFormat="1">
      <c r="B103" s="149"/>
      <c r="D103" s="145" t="s">
        <v>165</v>
      </c>
      <c r="E103" s="150" t="s">
        <v>3</v>
      </c>
      <c r="F103" s="151" t="s">
        <v>434</v>
      </c>
      <c r="H103" s="152">
        <v>35.049999999999997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72</v>
      </c>
      <c r="AY103" s="150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435</v>
      </c>
      <c r="H104" s="152">
        <v>6.84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2" customFormat="1">
      <c r="B105" s="149"/>
      <c r="D105" s="145" t="s">
        <v>165</v>
      </c>
      <c r="E105" s="150" t="s">
        <v>3</v>
      </c>
      <c r="F105" s="151" t="s">
        <v>436</v>
      </c>
      <c r="H105" s="152">
        <v>17.856000000000002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72</v>
      </c>
      <c r="AY105" s="150" t="s">
        <v>147</v>
      </c>
    </row>
    <row r="106" spans="2:65" s="12" customFormat="1">
      <c r="B106" s="149"/>
      <c r="D106" s="145" t="s">
        <v>165</v>
      </c>
      <c r="E106" s="150" t="s">
        <v>3</v>
      </c>
      <c r="F106" s="151" t="s">
        <v>437</v>
      </c>
      <c r="H106" s="152">
        <v>29.231999999999999</v>
      </c>
      <c r="I106" s="153"/>
      <c r="L106" s="149"/>
      <c r="M106" s="154"/>
      <c r="T106" s="155"/>
      <c r="AT106" s="150" t="s">
        <v>165</v>
      </c>
      <c r="AU106" s="150" t="s">
        <v>82</v>
      </c>
      <c r="AV106" s="12" t="s">
        <v>82</v>
      </c>
      <c r="AW106" s="12" t="s">
        <v>33</v>
      </c>
      <c r="AX106" s="12" t="s">
        <v>72</v>
      </c>
      <c r="AY106" s="150" t="s">
        <v>147</v>
      </c>
    </row>
    <row r="107" spans="2:65" s="12" customFormat="1">
      <c r="B107" s="149"/>
      <c r="D107" s="145" t="s">
        <v>165</v>
      </c>
      <c r="E107" s="150" t="s">
        <v>3</v>
      </c>
      <c r="F107" s="151" t="s">
        <v>438</v>
      </c>
      <c r="H107" s="152">
        <v>24.84</v>
      </c>
      <c r="I107" s="153"/>
      <c r="L107" s="149"/>
      <c r="M107" s="154"/>
      <c r="T107" s="155"/>
      <c r="AT107" s="150" t="s">
        <v>165</v>
      </c>
      <c r="AU107" s="150" t="s">
        <v>82</v>
      </c>
      <c r="AV107" s="12" t="s">
        <v>82</v>
      </c>
      <c r="AW107" s="12" t="s">
        <v>33</v>
      </c>
      <c r="AX107" s="12" t="s">
        <v>72</v>
      </c>
      <c r="AY107" s="150" t="s">
        <v>147</v>
      </c>
    </row>
    <row r="108" spans="2:65" s="14" customFormat="1">
      <c r="B108" s="167"/>
      <c r="D108" s="145" t="s">
        <v>165</v>
      </c>
      <c r="E108" s="168" t="s">
        <v>3</v>
      </c>
      <c r="F108" s="169" t="s">
        <v>247</v>
      </c>
      <c r="H108" s="170">
        <v>201.958</v>
      </c>
      <c r="I108" s="171"/>
      <c r="L108" s="167"/>
      <c r="M108" s="172"/>
      <c r="T108" s="173"/>
      <c r="AT108" s="168" t="s">
        <v>165</v>
      </c>
      <c r="AU108" s="168" t="s">
        <v>82</v>
      </c>
      <c r="AV108" s="14" t="s">
        <v>173</v>
      </c>
      <c r="AW108" s="14" t="s">
        <v>33</v>
      </c>
      <c r="AX108" s="14" t="s">
        <v>80</v>
      </c>
      <c r="AY108" s="168" t="s">
        <v>147</v>
      </c>
    </row>
    <row r="109" spans="2:65" s="1" customFormat="1" ht="37.950000000000003" customHeight="1">
      <c r="B109" s="131"/>
      <c r="C109" s="132" t="s">
        <v>82</v>
      </c>
      <c r="D109" s="132" t="s">
        <v>150</v>
      </c>
      <c r="E109" s="133" t="s">
        <v>439</v>
      </c>
      <c r="F109" s="134" t="s">
        <v>440</v>
      </c>
      <c r="G109" s="135" t="s">
        <v>240</v>
      </c>
      <c r="H109" s="136">
        <v>170.29</v>
      </c>
      <c r="I109" s="137"/>
      <c r="J109" s="138">
        <f>ROUND(I109*H109,2)</f>
        <v>0</v>
      </c>
      <c r="K109" s="134" t="s">
        <v>241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441</v>
      </c>
    </row>
    <row r="110" spans="2:65" s="1" customFormat="1">
      <c r="B110" s="32"/>
      <c r="D110" s="159" t="s">
        <v>243</v>
      </c>
      <c r="F110" s="160" t="s">
        <v>442</v>
      </c>
      <c r="I110" s="147"/>
      <c r="L110" s="32"/>
      <c r="M110" s="148"/>
      <c r="T110" s="53"/>
      <c r="AT110" s="17" t="s">
        <v>243</v>
      </c>
      <c r="AU110" s="17" t="s">
        <v>82</v>
      </c>
    </row>
    <row r="111" spans="2:65" s="13" customFormat="1">
      <c r="B111" s="161"/>
      <c r="D111" s="145" t="s">
        <v>165</v>
      </c>
      <c r="E111" s="162" t="s">
        <v>3</v>
      </c>
      <c r="F111" s="163" t="s">
        <v>432</v>
      </c>
      <c r="H111" s="162" t="s">
        <v>3</v>
      </c>
      <c r="I111" s="164"/>
      <c r="L111" s="161"/>
      <c r="M111" s="165"/>
      <c r="T111" s="166"/>
      <c r="AT111" s="162" t="s">
        <v>165</v>
      </c>
      <c r="AU111" s="162" t="s">
        <v>82</v>
      </c>
      <c r="AV111" s="13" t="s">
        <v>80</v>
      </c>
      <c r="AW111" s="13" t="s">
        <v>33</v>
      </c>
      <c r="AX111" s="13" t="s">
        <v>72</v>
      </c>
      <c r="AY111" s="162" t="s">
        <v>147</v>
      </c>
    </row>
    <row r="112" spans="2:65" s="12" customFormat="1">
      <c r="B112" s="149"/>
      <c r="D112" s="145" t="s">
        <v>165</v>
      </c>
      <c r="E112" s="150" t="s">
        <v>3</v>
      </c>
      <c r="F112" s="151" t="s">
        <v>443</v>
      </c>
      <c r="H112" s="152">
        <v>170.29</v>
      </c>
      <c r="I112" s="153"/>
      <c r="L112" s="149"/>
      <c r="M112" s="154"/>
      <c r="T112" s="155"/>
      <c r="AT112" s="150" t="s">
        <v>165</v>
      </c>
      <c r="AU112" s="150" t="s">
        <v>82</v>
      </c>
      <c r="AV112" s="12" t="s">
        <v>82</v>
      </c>
      <c r="AW112" s="12" t="s">
        <v>33</v>
      </c>
      <c r="AX112" s="12" t="s">
        <v>80</v>
      </c>
      <c r="AY112" s="150" t="s">
        <v>147</v>
      </c>
    </row>
    <row r="113" spans="2:65" s="1" customFormat="1" ht="37.950000000000003" customHeight="1">
      <c r="B113" s="131"/>
      <c r="C113" s="132" t="s">
        <v>166</v>
      </c>
      <c r="D113" s="132" t="s">
        <v>150</v>
      </c>
      <c r="E113" s="133" t="s">
        <v>444</v>
      </c>
      <c r="F113" s="134" t="s">
        <v>445</v>
      </c>
      <c r="G113" s="135" t="s">
        <v>240</v>
      </c>
      <c r="H113" s="136">
        <v>851.45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446</v>
      </c>
    </row>
    <row r="114" spans="2:65" s="1" customFormat="1">
      <c r="B114" s="32"/>
      <c r="D114" s="159" t="s">
        <v>243</v>
      </c>
      <c r="F114" s="160" t="s">
        <v>447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3" customFormat="1">
      <c r="B115" s="161"/>
      <c r="D115" s="145" t="s">
        <v>165</v>
      </c>
      <c r="E115" s="162" t="s">
        <v>3</v>
      </c>
      <c r="F115" s="163" t="s">
        <v>432</v>
      </c>
      <c r="H115" s="162" t="s">
        <v>3</v>
      </c>
      <c r="I115" s="164"/>
      <c r="L115" s="161"/>
      <c r="M115" s="165"/>
      <c r="T115" s="166"/>
      <c r="AT115" s="162" t="s">
        <v>165</v>
      </c>
      <c r="AU115" s="162" t="s">
        <v>82</v>
      </c>
      <c r="AV115" s="13" t="s">
        <v>80</v>
      </c>
      <c r="AW115" s="13" t="s">
        <v>33</v>
      </c>
      <c r="AX115" s="13" t="s">
        <v>72</v>
      </c>
      <c r="AY115" s="162" t="s">
        <v>147</v>
      </c>
    </row>
    <row r="116" spans="2:65" s="12" customFormat="1">
      <c r="B116" s="149"/>
      <c r="D116" s="145" t="s">
        <v>165</v>
      </c>
      <c r="E116" s="150" t="s">
        <v>3</v>
      </c>
      <c r="F116" s="151" t="s">
        <v>443</v>
      </c>
      <c r="H116" s="152">
        <v>170.29</v>
      </c>
      <c r="I116" s="153"/>
      <c r="L116" s="149"/>
      <c r="M116" s="154"/>
      <c r="T116" s="155"/>
      <c r="AT116" s="150" t="s">
        <v>165</v>
      </c>
      <c r="AU116" s="150" t="s">
        <v>82</v>
      </c>
      <c r="AV116" s="12" t="s">
        <v>82</v>
      </c>
      <c r="AW116" s="12" t="s">
        <v>33</v>
      </c>
      <c r="AX116" s="12" t="s">
        <v>72</v>
      </c>
      <c r="AY116" s="150" t="s">
        <v>147</v>
      </c>
    </row>
    <row r="117" spans="2:65" s="12" customFormat="1">
      <c r="B117" s="149"/>
      <c r="D117" s="145" t="s">
        <v>165</v>
      </c>
      <c r="E117" s="150" t="s">
        <v>3</v>
      </c>
      <c r="F117" s="151" t="s">
        <v>448</v>
      </c>
      <c r="H117" s="152">
        <v>851.45</v>
      </c>
      <c r="I117" s="153"/>
      <c r="L117" s="149"/>
      <c r="M117" s="154"/>
      <c r="T117" s="155"/>
      <c r="AT117" s="150" t="s">
        <v>165</v>
      </c>
      <c r="AU117" s="150" t="s">
        <v>82</v>
      </c>
      <c r="AV117" s="12" t="s">
        <v>82</v>
      </c>
      <c r="AW117" s="12" t="s">
        <v>33</v>
      </c>
      <c r="AX117" s="12" t="s">
        <v>80</v>
      </c>
      <c r="AY117" s="150" t="s">
        <v>147</v>
      </c>
    </row>
    <row r="118" spans="2:65" s="1" customFormat="1" ht="24.15" customHeight="1">
      <c r="B118" s="131"/>
      <c r="C118" s="132" t="s">
        <v>173</v>
      </c>
      <c r="D118" s="132" t="s">
        <v>150</v>
      </c>
      <c r="E118" s="133" t="s">
        <v>449</v>
      </c>
      <c r="F118" s="134" t="s">
        <v>450</v>
      </c>
      <c r="G118" s="135" t="s">
        <v>240</v>
      </c>
      <c r="H118" s="136">
        <v>201.958</v>
      </c>
      <c r="I118" s="137"/>
      <c r="J118" s="138">
        <f>ROUND(I118*H118,2)</f>
        <v>0</v>
      </c>
      <c r="K118" s="134" t="s">
        <v>241</v>
      </c>
      <c r="L118" s="32"/>
      <c r="M118" s="139" t="s">
        <v>3</v>
      </c>
      <c r="N118" s="140" t="s">
        <v>43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173</v>
      </c>
      <c r="AT118" s="143" t="s">
        <v>150</v>
      </c>
      <c r="AU118" s="143" t="s">
        <v>82</v>
      </c>
      <c r="AY118" s="17" t="s">
        <v>147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80</v>
      </c>
      <c r="BK118" s="144">
        <f>ROUND(I118*H118,2)</f>
        <v>0</v>
      </c>
      <c r="BL118" s="17" t="s">
        <v>173</v>
      </c>
      <c r="BM118" s="143" t="s">
        <v>451</v>
      </c>
    </row>
    <row r="119" spans="2:65" s="1" customFormat="1">
      <c r="B119" s="32"/>
      <c r="D119" s="159" t="s">
        <v>243</v>
      </c>
      <c r="F119" s="160" t="s">
        <v>452</v>
      </c>
      <c r="I119" s="147"/>
      <c r="L119" s="32"/>
      <c r="M119" s="148"/>
      <c r="T119" s="53"/>
      <c r="AT119" s="17" t="s">
        <v>243</v>
      </c>
      <c r="AU119" s="17" t="s">
        <v>82</v>
      </c>
    </row>
    <row r="120" spans="2:65" s="13" customFormat="1">
      <c r="B120" s="161"/>
      <c r="D120" s="145" t="s">
        <v>165</v>
      </c>
      <c r="E120" s="162" t="s">
        <v>3</v>
      </c>
      <c r="F120" s="163" t="s">
        <v>432</v>
      </c>
      <c r="H120" s="162" t="s">
        <v>3</v>
      </c>
      <c r="I120" s="164"/>
      <c r="L120" s="161"/>
      <c r="M120" s="165"/>
      <c r="T120" s="166"/>
      <c r="AT120" s="162" t="s">
        <v>165</v>
      </c>
      <c r="AU120" s="162" t="s">
        <v>82</v>
      </c>
      <c r="AV120" s="13" t="s">
        <v>80</v>
      </c>
      <c r="AW120" s="13" t="s">
        <v>33</v>
      </c>
      <c r="AX120" s="13" t="s">
        <v>72</v>
      </c>
      <c r="AY120" s="162" t="s">
        <v>147</v>
      </c>
    </row>
    <row r="121" spans="2:65" s="12" customFormat="1">
      <c r="B121" s="149"/>
      <c r="D121" s="145" t="s">
        <v>165</v>
      </c>
      <c r="E121" s="150" t="s">
        <v>3</v>
      </c>
      <c r="F121" s="151" t="s">
        <v>433</v>
      </c>
      <c r="H121" s="152">
        <v>88.14</v>
      </c>
      <c r="I121" s="153"/>
      <c r="L121" s="149"/>
      <c r="M121" s="154"/>
      <c r="T121" s="155"/>
      <c r="AT121" s="150" t="s">
        <v>165</v>
      </c>
      <c r="AU121" s="150" t="s">
        <v>82</v>
      </c>
      <c r="AV121" s="12" t="s">
        <v>82</v>
      </c>
      <c r="AW121" s="12" t="s">
        <v>33</v>
      </c>
      <c r="AX121" s="12" t="s">
        <v>72</v>
      </c>
      <c r="AY121" s="150" t="s">
        <v>147</v>
      </c>
    </row>
    <row r="122" spans="2:65" s="12" customFormat="1">
      <c r="B122" s="149"/>
      <c r="D122" s="145" t="s">
        <v>165</v>
      </c>
      <c r="E122" s="150" t="s">
        <v>3</v>
      </c>
      <c r="F122" s="151" t="s">
        <v>434</v>
      </c>
      <c r="H122" s="152">
        <v>35.049999999999997</v>
      </c>
      <c r="I122" s="153"/>
      <c r="L122" s="149"/>
      <c r="M122" s="154"/>
      <c r="T122" s="155"/>
      <c r="AT122" s="150" t="s">
        <v>165</v>
      </c>
      <c r="AU122" s="150" t="s">
        <v>82</v>
      </c>
      <c r="AV122" s="12" t="s">
        <v>82</v>
      </c>
      <c r="AW122" s="12" t="s">
        <v>33</v>
      </c>
      <c r="AX122" s="12" t="s">
        <v>72</v>
      </c>
      <c r="AY122" s="150" t="s">
        <v>147</v>
      </c>
    </row>
    <row r="123" spans="2:65" s="12" customFormat="1">
      <c r="B123" s="149"/>
      <c r="D123" s="145" t="s">
        <v>165</v>
      </c>
      <c r="E123" s="150" t="s">
        <v>3</v>
      </c>
      <c r="F123" s="151" t="s">
        <v>435</v>
      </c>
      <c r="H123" s="152">
        <v>6.84</v>
      </c>
      <c r="I123" s="153"/>
      <c r="L123" s="149"/>
      <c r="M123" s="154"/>
      <c r="T123" s="155"/>
      <c r="AT123" s="150" t="s">
        <v>165</v>
      </c>
      <c r="AU123" s="150" t="s">
        <v>82</v>
      </c>
      <c r="AV123" s="12" t="s">
        <v>82</v>
      </c>
      <c r="AW123" s="12" t="s">
        <v>33</v>
      </c>
      <c r="AX123" s="12" t="s">
        <v>72</v>
      </c>
      <c r="AY123" s="150" t="s">
        <v>147</v>
      </c>
    </row>
    <row r="124" spans="2:65" s="12" customFormat="1">
      <c r="B124" s="149"/>
      <c r="D124" s="145" t="s">
        <v>165</v>
      </c>
      <c r="E124" s="150" t="s">
        <v>3</v>
      </c>
      <c r="F124" s="151" t="s">
        <v>436</v>
      </c>
      <c r="H124" s="152">
        <v>17.856000000000002</v>
      </c>
      <c r="I124" s="153"/>
      <c r="L124" s="149"/>
      <c r="M124" s="154"/>
      <c r="T124" s="155"/>
      <c r="AT124" s="150" t="s">
        <v>165</v>
      </c>
      <c r="AU124" s="150" t="s">
        <v>82</v>
      </c>
      <c r="AV124" s="12" t="s">
        <v>82</v>
      </c>
      <c r="AW124" s="12" t="s">
        <v>33</v>
      </c>
      <c r="AX124" s="12" t="s">
        <v>72</v>
      </c>
      <c r="AY124" s="150" t="s">
        <v>147</v>
      </c>
    </row>
    <row r="125" spans="2:65" s="12" customFormat="1">
      <c r="B125" s="149"/>
      <c r="D125" s="145" t="s">
        <v>165</v>
      </c>
      <c r="E125" s="150" t="s">
        <v>3</v>
      </c>
      <c r="F125" s="151" t="s">
        <v>437</v>
      </c>
      <c r="H125" s="152">
        <v>29.231999999999999</v>
      </c>
      <c r="I125" s="153"/>
      <c r="L125" s="149"/>
      <c r="M125" s="154"/>
      <c r="T125" s="155"/>
      <c r="AT125" s="150" t="s">
        <v>165</v>
      </c>
      <c r="AU125" s="150" t="s">
        <v>82</v>
      </c>
      <c r="AV125" s="12" t="s">
        <v>82</v>
      </c>
      <c r="AW125" s="12" t="s">
        <v>33</v>
      </c>
      <c r="AX125" s="12" t="s">
        <v>72</v>
      </c>
      <c r="AY125" s="150" t="s">
        <v>147</v>
      </c>
    </row>
    <row r="126" spans="2:65" s="12" customFormat="1">
      <c r="B126" s="149"/>
      <c r="D126" s="145" t="s">
        <v>165</v>
      </c>
      <c r="E126" s="150" t="s">
        <v>3</v>
      </c>
      <c r="F126" s="151" t="s">
        <v>438</v>
      </c>
      <c r="H126" s="152">
        <v>24.84</v>
      </c>
      <c r="I126" s="153"/>
      <c r="L126" s="149"/>
      <c r="M126" s="154"/>
      <c r="T126" s="155"/>
      <c r="AT126" s="150" t="s">
        <v>165</v>
      </c>
      <c r="AU126" s="150" t="s">
        <v>82</v>
      </c>
      <c r="AV126" s="12" t="s">
        <v>82</v>
      </c>
      <c r="AW126" s="12" t="s">
        <v>33</v>
      </c>
      <c r="AX126" s="12" t="s">
        <v>72</v>
      </c>
      <c r="AY126" s="150" t="s">
        <v>147</v>
      </c>
    </row>
    <row r="127" spans="2:65" s="14" customFormat="1">
      <c r="B127" s="167"/>
      <c r="D127" s="145" t="s">
        <v>165</v>
      </c>
      <c r="E127" s="168" t="s">
        <v>3</v>
      </c>
      <c r="F127" s="169" t="s">
        <v>247</v>
      </c>
      <c r="H127" s="170">
        <v>201.958</v>
      </c>
      <c r="I127" s="171"/>
      <c r="L127" s="167"/>
      <c r="M127" s="172"/>
      <c r="T127" s="173"/>
      <c r="AT127" s="168" t="s">
        <v>165</v>
      </c>
      <c r="AU127" s="168" t="s">
        <v>82</v>
      </c>
      <c r="AV127" s="14" t="s">
        <v>173</v>
      </c>
      <c r="AW127" s="14" t="s">
        <v>33</v>
      </c>
      <c r="AX127" s="14" t="s">
        <v>80</v>
      </c>
      <c r="AY127" s="168" t="s">
        <v>147</v>
      </c>
    </row>
    <row r="128" spans="2:65" s="1" customFormat="1" ht="24.15" customHeight="1">
      <c r="B128" s="131"/>
      <c r="C128" s="132" t="s">
        <v>146</v>
      </c>
      <c r="D128" s="132" t="s">
        <v>150</v>
      </c>
      <c r="E128" s="133" t="s">
        <v>453</v>
      </c>
      <c r="F128" s="134" t="s">
        <v>454</v>
      </c>
      <c r="G128" s="135" t="s">
        <v>259</v>
      </c>
      <c r="H128" s="136">
        <v>289.49299999999999</v>
      </c>
      <c r="I128" s="137"/>
      <c r="J128" s="138">
        <f>ROUND(I128*H128,2)</f>
        <v>0</v>
      </c>
      <c r="K128" s="134" t="s">
        <v>154</v>
      </c>
      <c r="L128" s="32"/>
      <c r="M128" s="139" t="s">
        <v>3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173</v>
      </c>
      <c r="AT128" s="143" t="s">
        <v>150</v>
      </c>
      <c r="AU128" s="143" t="s">
        <v>82</v>
      </c>
      <c r="AY128" s="17" t="s">
        <v>147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80</v>
      </c>
      <c r="BK128" s="144">
        <f>ROUND(I128*H128,2)</f>
        <v>0</v>
      </c>
      <c r="BL128" s="17" t="s">
        <v>173</v>
      </c>
      <c r="BM128" s="143" t="s">
        <v>455</v>
      </c>
    </row>
    <row r="129" spans="2:65" s="13" customFormat="1">
      <c r="B129" s="161"/>
      <c r="D129" s="145" t="s">
        <v>165</v>
      </c>
      <c r="E129" s="162" t="s">
        <v>3</v>
      </c>
      <c r="F129" s="163" t="s">
        <v>456</v>
      </c>
      <c r="H129" s="162" t="s">
        <v>3</v>
      </c>
      <c r="I129" s="164"/>
      <c r="L129" s="161"/>
      <c r="M129" s="165"/>
      <c r="T129" s="166"/>
      <c r="AT129" s="162" t="s">
        <v>165</v>
      </c>
      <c r="AU129" s="162" t="s">
        <v>82</v>
      </c>
      <c r="AV129" s="13" t="s">
        <v>80</v>
      </c>
      <c r="AW129" s="13" t="s">
        <v>33</v>
      </c>
      <c r="AX129" s="13" t="s">
        <v>72</v>
      </c>
      <c r="AY129" s="162" t="s">
        <v>147</v>
      </c>
    </row>
    <row r="130" spans="2:65" s="12" customFormat="1">
      <c r="B130" s="149"/>
      <c r="D130" s="145" t="s">
        <v>165</v>
      </c>
      <c r="E130" s="150" t="s">
        <v>3</v>
      </c>
      <c r="F130" s="151" t="s">
        <v>457</v>
      </c>
      <c r="H130" s="152">
        <v>289.49299999999999</v>
      </c>
      <c r="I130" s="153"/>
      <c r="L130" s="149"/>
      <c r="M130" s="154"/>
      <c r="T130" s="155"/>
      <c r="AT130" s="150" t="s">
        <v>165</v>
      </c>
      <c r="AU130" s="150" t="s">
        <v>82</v>
      </c>
      <c r="AV130" s="12" t="s">
        <v>82</v>
      </c>
      <c r="AW130" s="12" t="s">
        <v>33</v>
      </c>
      <c r="AX130" s="12" t="s">
        <v>80</v>
      </c>
      <c r="AY130" s="150" t="s">
        <v>147</v>
      </c>
    </row>
    <row r="131" spans="2:65" s="1" customFormat="1" ht="24.15" customHeight="1">
      <c r="B131" s="131"/>
      <c r="C131" s="132" t="s">
        <v>182</v>
      </c>
      <c r="D131" s="132" t="s">
        <v>150</v>
      </c>
      <c r="E131" s="133" t="s">
        <v>458</v>
      </c>
      <c r="F131" s="134" t="s">
        <v>459</v>
      </c>
      <c r="G131" s="135" t="s">
        <v>240</v>
      </c>
      <c r="H131" s="136">
        <v>31.667999999999999</v>
      </c>
      <c r="I131" s="137"/>
      <c r="J131" s="138">
        <f>ROUND(I131*H131,2)</f>
        <v>0</v>
      </c>
      <c r="K131" s="134" t="s">
        <v>241</v>
      </c>
      <c r="L131" s="32"/>
      <c r="M131" s="139" t="s">
        <v>3</v>
      </c>
      <c r="N131" s="140" t="s">
        <v>43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173</v>
      </c>
      <c r="AT131" s="143" t="s">
        <v>150</v>
      </c>
      <c r="AU131" s="143" t="s">
        <v>82</v>
      </c>
      <c r="AY131" s="17" t="s">
        <v>147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80</v>
      </c>
      <c r="BK131" s="144">
        <f>ROUND(I131*H131,2)</f>
        <v>0</v>
      </c>
      <c r="BL131" s="17" t="s">
        <v>173</v>
      </c>
      <c r="BM131" s="143" t="s">
        <v>460</v>
      </c>
    </row>
    <row r="132" spans="2:65" s="1" customFormat="1">
      <c r="B132" s="32"/>
      <c r="D132" s="159" t="s">
        <v>243</v>
      </c>
      <c r="F132" s="160" t="s">
        <v>461</v>
      </c>
      <c r="I132" s="147"/>
      <c r="L132" s="32"/>
      <c r="M132" s="148"/>
      <c r="T132" s="53"/>
      <c r="AT132" s="17" t="s">
        <v>243</v>
      </c>
      <c r="AU132" s="17" t="s">
        <v>82</v>
      </c>
    </row>
    <row r="133" spans="2:65" s="13" customFormat="1">
      <c r="B133" s="161"/>
      <c r="D133" s="145" t="s">
        <v>165</v>
      </c>
      <c r="E133" s="162" t="s">
        <v>3</v>
      </c>
      <c r="F133" s="163" t="s">
        <v>432</v>
      </c>
      <c r="H133" s="162" t="s">
        <v>3</v>
      </c>
      <c r="I133" s="164"/>
      <c r="L133" s="161"/>
      <c r="M133" s="165"/>
      <c r="T133" s="166"/>
      <c r="AT133" s="162" t="s">
        <v>165</v>
      </c>
      <c r="AU133" s="162" t="s">
        <v>82</v>
      </c>
      <c r="AV133" s="13" t="s">
        <v>80</v>
      </c>
      <c r="AW133" s="13" t="s">
        <v>33</v>
      </c>
      <c r="AX133" s="13" t="s">
        <v>72</v>
      </c>
      <c r="AY133" s="162" t="s">
        <v>147</v>
      </c>
    </row>
    <row r="134" spans="2:65" s="13" customFormat="1">
      <c r="B134" s="161"/>
      <c r="D134" s="145" t="s">
        <v>165</v>
      </c>
      <c r="E134" s="162" t="s">
        <v>3</v>
      </c>
      <c r="F134" s="163" t="s">
        <v>462</v>
      </c>
      <c r="H134" s="162" t="s">
        <v>3</v>
      </c>
      <c r="I134" s="164"/>
      <c r="L134" s="161"/>
      <c r="M134" s="165"/>
      <c r="T134" s="166"/>
      <c r="AT134" s="162" t="s">
        <v>165</v>
      </c>
      <c r="AU134" s="162" t="s">
        <v>82</v>
      </c>
      <c r="AV134" s="13" t="s">
        <v>80</v>
      </c>
      <c r="AW134" s="13" t="s">
        <v>33</v>
      </c>
      <c r="AX134" s="13" t="s">
        <v>72</v>
      </c>
      <c r="AY134" s="162" t="s">
        <v>147</v>
      </c>
    </row>
    <row r="135" spans="2:65" s="12" customFormat="1">
      <c r="B135" s="149"/>
      <c r="D135" s="145" t="s">
        <v>165</v>
      </c>
      <c r="E135" s="150" t="s">
        <v>3</v>
      </c>
      <c r="F135" s="151" t="s">
        <v>463</v>
      </c>
      <c r="H135" s="152">
        <v>31.667999999999999</v>
      </c>
      <c r="I135" s="153"/>
      <c r="L135" s="149"/>
      <c r="M135" s="154"/>
      <c r="T135" s="155"/>
      <c r="AT135" s="150" t="s">
        <v>165</v>
      </c>
      <c r="AU135" s="150" t="s">
        <v>82</v>
      </c>
      <c r="AV135" s="12" t="s">
        <v>82</v>
      </c>
      <c r="AW135" s="12" t="s">
        <v>33</v>
      </c>
      <c r="AX135" s="12" t="s">
        <v>80</v>
      </c>
      <c r="AY135" s="150" t="s">
        <v>147</v>
      </c>
    </row>
    <row r="136" spans="2:65" s="1" customFormat="1" ht="21.75" customHeight="1">
      <c r="B136" s="131"/>
      <c r="C136" s="132" t="s">
        <v>187</v>
      </c>
      <c r="D136" s="132" t="s">
        <v>150</v>
      </c>
      <c r="E136" s="133" t="s">
        <v>464</v>
      </c>
      <c r="F136" s="134" t="s">
        <v>465</v>
      </c>
      <c r="G136" s="135" t="s">
        <v>219</v>
      </c>
      <c r="H136" s="136">
        <v>205.7</v>
      </c>
      <c r="I136" s="137"/>
      <c r="J136" s="138">
        <f>ROUND(I136*H136,2)</f>
        <v>0</v>
      </c>
      <c r="K136" s="134" t="s">
        <v>241</v>
      </c>
      <c r="L136" s="32"/>
      <c r="M136" s="139" t="s">
        <v>3</v>
      </c>
      <c r="N136" s="140" t="s">
        <v>43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173</v>
      </c>
      <c r="AT136" s="143" t="s">
        <v>150</v>
      </c>
      <c r="AU136" s="143" t="s">
        <v>82</v>
      </c>
      <c r="AY136" s="17" t="s">
        <v>147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80</v>
      </c>
      <c r="BK136" s="144">
        <f>ROUND(I136*H136,2)</f>
        <v>0</v>
      </c>
      <c r="BL136" s="17" t="s">
        <v>173</v>
      </c>
      <c r="BM136" s="143" t="s">
        <v>466</v>
      </c>
    </row>
    <row r="137" spans="2:65" s="1" customFormat="1">
      <c r="B137" s="32"/>
      <c r="D137" s="159" t="s">
        <v>243</v>
      </c>
      <c r="F137" s="160" t="s">
        <v>467</v>
      </c>
      <c r="I137" s="147"/>
      <c r="L137" s="32"/>
      <c r="M137" s="148"/>
      <c r="T137" s="53"/>
      <c r="AT137" s="17" t="s">
        <v>243</v>
      </c>
      <c r="AU137" s="17" t="s">
        <v>82</v>
      </c>
    </row>
    <row r="138" spans="2:65" s="12" customFormat="1">
      <c r="B138" s="149"/>
      <c r="D138" s="145" t="s">
        <v>165</v>
      </c>
      <c r="E138" s="150" t="s">
        <v>3</v>
      </c>
      <c r="F138" s="151" t="s">
        <v>468</v>
      </c>
      <c r="H138" s="152">
        <v>205.7</v>
      </c>
      <c r="I138" s="153"/>
      <c r="L138" s="149"/>
      <c r="M138" s="154"/>
      <c r="T138" s="155"/>
      <c r="AT138" s="150" t="s">
        <v>165</v>
      </c>
      <c r="AU138" s="150" t="s">
        <v>82</v>
      </c>
      <c r="AV138" s="12" t="s">
        <v>82</v>
      </c>
      <c r="AW138" s="12" t="s">
        <v>33</v>
      </c>
      <c r="AX138" s="12" t="s">
        <v>80</v>
      </c>
      <c r="AY138" s="150" t="s">
        <v>147</v>
      </c>
    </row>
    <row r="139" spans="2:65" s="1" customFormat="1" ht="37.950000000000003" customHeight="1">
      <c r="B139" s="131"/>
      <c r="C139" s="132" t="s">
        <v>194</v>
      </c>
      <c r="D139" s="132" t="s">
        <v>150</v>
      </c>
      <c r="E139" s="133" t="s">
        <v>469</v>
      </c>
      <c r="F139" s="134" t="s">
        <v>470</v>
      </c>
      <c r="G139" s="135" t="s">
        <v>219</v>
      </c>
      <c r="H139" s="136">
        <v>155.19999999999999</v>
      </c>
      <c r="I139" s="137"/>
      <c r="J139" s="138">
        <f>ROUND(I139*H139,2)</f>
        <v>0</v>
      </c>
      <c r="K139" s="134" t="s">
        <v>241</v>
      </c>
      <c r="L139" s="32"/>
      <c r="M139" s="139" t="s">
        <v>3</v>
      </c>
      <c r="N139" s="140" t="s">
        <v>43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173</v>
      </c>
      <c r="AT139" s="143" t="s">
        <v>150</v>
      </c>
      <c r="AU139" s="143" t="s">
        <v>82</v>
      </c>
      <c r="AY139" s="17" t="s">
        <v>147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80</v>
      </c>
      <c r="BK139" s="144">
        <f>ROUND(I139*H139,2)</f>
        <v>0</v>
      </c>
      <c r="BL139" s="17" t="s">
        <v>173</v>
      </c>
      <c r="BM139" s="143" t="s">
        <v>471</v>
      </c>
    </row>
    <row r="140" spans="2:65" s="1" customFormat="1">
      <c r="B140" s="32"/>
      <c r="D140" s="159" t="s">
        <v>243</v>
      </c>
      <c r="F140" s="160" t="s">
        <v>472</v>
      </c>
      <c r="I140" s="147"/>
      <c r="L140" s="32"/>
      <c r="M140" s="148"/>
      <c r="T140" s="53"/>
      <c r="AT140" s="17" t="s">
        <v>243</v>
      </c>
      <c r="AU140" s="17" t="s">
        <v>82</v>
      </c>
    </row>
    <row r="141" spans="2:65" s="13" customFormat="1">
      <c r="B141" s="161"/>
      <c r="D141" s="145" t="s">
        <v>165</v>
      </c>
      <c r="E141" s="162" t="s">
        <v>3</v>
      </c>
      <c r="F141" s="163" t="s">
        <v>432</v>
      </c>
      <c r="H141" s="162" t="s">
        <v>3</v>
      </c>
      <c r="I141" s="164"/>
      <c r="L141" s="161"/>
      <c r="M141" s="165"/>
      <c r="T141" s="166"/>
      <c r="AT141" s="162" t="s">
        <v>165</v>
      </c>
      <c r="AU141" s="162" t="s">
        <v>82</v>
      </c>
      <c r="AV141" s="13" t="s">
        <v>80</v>
      </c>
      <c r="AW141" s="13" t="s">
        <v>33</v>
      </c>
      <c r="AX141" s="13" t="s">
        <v>72</v>
      </c>
      <c r="AY141" s="162" t="s">
        <v>147</v>
      </c>
    </row>
    <row r="142" spans="2:65" s="12" customFormat="1">
      <c r="B142" s="149"/>
      <c r="D142" s="145" t="s">
        <v>165</v>
      </c>
      <c r="E142" s="150" t="s">
        <v>3</v>
      </c>
      <c r="F142" s="151" t="s">
        <v>473</v>
      </c>
      <c r="H142" s="152">
        <v>155.19999999999999</v>
      </c>
      <c r="I142" s="153"/>
      <c r="L142" s="149"/>
      <c r="M142" s="154"/>
      <c r="T142" s="155"/>
      <c r="AT142" s="150" t="s">
        <v>165</v>
      </c>
      <c r="AU142" s="150" t="s">
        <v>82</v>
      </c>
      <c r="AV142" s="12" t="s">
        <v>82</v>
      </c>
      <c r="AW142" s="12" t="s">
        <v>33</v>
      </c>
      <c r="AX142" s="12" t="s">
        <v>80</v>
      </c>
      <c r="AY142" s="150" t="s">
        <v>147</v>
      </c>
    </row>
    <row r="143" spans="2:65" s="1" customFormat="1" ht="16.5" customHeight="1">
      <c r="B143" s="131"/>
      <c r="C143" s="181" t="s">
        <v>199</v>
      </c>
      <c r="D143" s="181" t="s">
        <v>474</v>
      </c>
      <c r="E143" s="182" t="s">
        <v>475</v>
      </c>
      <c r="F143" s="183" t="s">
        <v>476</v>
      </c>
      <c r="G143" s="184" t="s">
        <v>259</v>
      </c>
      <c r="H143" s="185">
        <v>2.3279999999999998</v>
      </c>
      <c r="I143" s="186"/>
      <c r="J143" s="187">
        <f>ROUND(I143*H143,2)</f>
        <v>0</v>
      </c>
      <c r="K143" s="183" t="s">
        <v>241</v>
      </c>
      <c r="L143" s="188"/>
      <c r="M143" s="189" t="s">
        <v>3</v>
      </c>
      <c r="N143" s="190" t="s">
        <v>43</v>
      </c>
      <c r="P143" s="141">
        <f>O143*H143</f>
        <v>0</v>
      </c>
      <c r="Q143" s="141">
        <v>1</v>
      </c>
      <c r="R143" s="141">
        <f>Q143*H143</f>
        <v>2.3279999999999998</v>
      </c>
      <c r="S143" s="141">
        <v>0</v>
      </c>
      <c r="T143" s="142">
        <f>S143*H143</f>
        <v>0</v>
      </c>
      <c r="AR143" s="143" t="s">
        <v>194</v>
      </c>
      <c r="AT143" s="143" t="s">
        <v>474</v>
      </c>
      <c r="AU143" s="143" t="s">
        <v>82</v>
      </c>
      <c r="AY143" s="17" t="s">
        <v>147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80</v>
      </c>
      <c r="BK143" s="144">
        <f>ROUND(I143*H143,2)</f>
        <v>0</v>
      </c>
      <c r="BL143" s="17" t="s">
        <v>173</v>
      </c>
      <c r="BM143" s="143" t="s">
        <v>477</v>
      </c>
    </row>
    <row r="144" spans="2:65" s="12" customFormat="1">
      <c r="B144" s="149"/>
      <c r="D144" s="145" t="s">
        <v>165</v>
      </c>
      <c r="E144" s="150" t="s">
        <v>3</v>
      </c>
      <c r="F144" s="151" t="s">
        <v>478</v>
      </c>
      <c r="H144" s="152">
        <v>2.3279999999999998</v>
      </c>
      <c r="I144" s="153"/>
      <c r="L144" s="149"/>
      <c r="M144" s="154"/>
      <c r="T144" s="155"/>
      <c r="AT144" s="150" t="s">
        <v>165</v>
      </c>
      <c r="AU144" s="150" t="s">
        <v>82</v>
      </c>
      <c r="AV144" s="12" t="s">
        <v>82</v>
      </c>
      <c r="AW144" s="12" t="s">
        <v>33</v>
      </c>
      <c r="AX144" s="12" t="s">
        <v>80</v>
      </c>
      <c r="AY144" s="150" t="s">
        <v>147</v>
      </c>
    </row>
    <row r="145" spans="2:65" s="11" customFormat="1" ht="22.95" customHeight="1">
      <c r="B145" s="119"/>
      <c r="D145" s="120" t="s">
        <v>71</v>
      </c>
      <c r="E145" s="129" t="s">
        <v>82</v>
      </c>
      <c r="F145" s="129" t="s">
        <v>479</v>
      </c>
      <c r="I145" s="122"/>
      <c r="J145" s="130">
        <f>BK145</f>
        <v>0</v>
      </c>
      <c r="L145" s="119"/>
      <c r="M145" s="124"/>
      <c r="P145" s="125">
        <f>SUM(P146:P203)</f>
        <v>0</v>
      </c>
      <c r="R145" s="125">
        <f>SUM(R146:R203)</f>
        <v>89.535679849999994</v>
      </c>
      <c r="T145" s="126">
        <f>SUM(T146:T203)</f>
        <v>0</v>
      </c>
      <c r="AR145" s="120" t="s">
        <v>80</v>
      </c>
      <c r="AT145" s="127" t="s">
        <v>71</v>
      </c>
      <c r="AU145" s="127" t="s">
        <v>80</v>
      </c>
      <c r="AY145" s="120" t="s">
        <v>147</v>
      </c>
      <c r="BK145" s="128">
        <f>SUM(BK146:BK203)</f>
        <v>0</v>
      </c>
    </row>
    <row r="146" spans="2:65" s="1" customFormat="1" ht="21.75" customHeight="1">
      <c r="B146" s="131"/>
      <c r="C146" s="132" t="s">
        <v>206</v>
      </c>
      <c r="D146" s="132" t="s">
        <v>150</v>
      </c>
      <c r="E146" s="133" t="s">
        <v>480</v>
      </c>
      <c r="F146" s="134" t="s">
        <v>481</v>
      </c>
      <c r="G146" s="135" t="s">
        <v>240</v>
      </c>
      <c r="H146" s="136">
        <v>16.128</v>
      </c>
      <c r="I146" s="137"/>
      <c r="J146" s="138">
        <f>ROUND(I146*H146,2)</f>
        <v>0</v>
      </c>
      <c r="K146" s="134" t="s">
        <v>241</v>
      </c>
      <c r="L146" s="32"/>
      <c r="M146" s="139" t="s">
        <v>3</v>
      </c>
      <c r="N146" s="140" t="s">
        <v>43</v>
      </c>
      <c r="P146" s="141">
        <f>O146*H146</f>
        <v>0</v>
      </c>
      <c r="Q146" s="141">
        <v>2.16</v>
      </c>
      <c r="R146" s="141">
        <f>Q146*H146</f>
        <v>34.836480000000002</v>
      </c>
      <c r="S146" s="141">
        <v>0</v>
      </c>
      <c r="T146" s="142">
        <f>S146*H146</f>
        <v>0</v>
      </c>
      <c r="AR146" s="143" t="s">
        <v>173</v>
      </c>
      <c r="AT146" s="143" t="s">
        <v>150</v>
      </c>
      <c r="AU146" s="143" t="s">
        <v>82</v>
      </c>
      <c r="AY146" s="17" t="s">
        <v>147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80</v>
      </c>
      <c r="BK146" s="144">
        <f>ROUND(I146*H146,2)</f>
        <v>0</v>
      </c>
      <c r="BL146" s="17" t="s">
        <v>173</v>
      </c>
      <c r="BM146" s="143" t="s">
        <v>482</v>
      </c>
    </row>
    <row r="147" spans="2:65" s="1" customFormat="1">
      <c r="B147" s="32"/>
      <c r="D147" s="159" t="s">
        <v>243</v>
      </c>
      <c r="F147" s="160" t="s">
        <v>483</v>
      </c>
      <c r="I147" s="147"/>
      <c r="L147" s="32"/>
      <c r="M147" s="148"/>
      <c r="T147" s="53"/>
      <c r="AT147" s="17" t="s">
        <v>243</v>
      </c>
      <c r="AU147" s="17" t="s">
        <v>82</v>
      </c>
    </row>
    <row r="148" spans="2:65" s="13" customFormat="1">
      <c r="B148" s="161"/>
      <c r="D148" s="145" t="s">
        <v>165</v>
      </c>
      <c r="E148" s="162" t="s">
        <v>3</v>
      </c>
      <c r="F148" s="163" t="s">
        <v>432</v>
      </c>
      <c r="H148" s="162" t="s">
        <v>3</v>
      </c>
      <c r="I148" s="164"/>
      <c r="L148" s="161"/>
      <c r="M148" s="165"/>
      <c r="T148" s="166"/>
      <c r="AT148" s="162" t="s">
        <v>165</v>
      </c>
      <c r="AU148" s="162" t="s">
        <v>82</v>
      </c>
      <c r="AV148" s="13" t="s">
        <v>80</v>
      </c>
      <c r="AW148" s="13" t="s">
        <v>33</v>
      </c>
      <c r="AX148" s="13" t="s">
        <v>72</v>
      </c>
      <c r="AY148" s="162" t="s">
        <v>147</v>
      </c>
    </row>
    <row r="149" spans="2:65" s="13" customFormat="1">
      <c r="B149" s="161"/>
      <c r="D149" s="145" t="s">
        <v>165</v>
      </c>
      <c r="E149" s="162" t="s">
        <v>3</v>
      </c>
      <c r="F149" s="163" t="s">
        <v>484</v>
      </c>
      <c r="H149" s="162" t="s">
        <v>3</v>
      </c>
      <c r="I149" s="164"/>
      <c r="L149" s="161"/>
      <c r="M149" s="165"/>
      <c r="T149" s="166"/>
      <c r="AT149" s="162" t="s">
        <v>165</v>
      </c>
      <c r="AU149" s="162" t="s">
        <v>82</v>
      </c>
      <c r="AV149" s="13" t="s">
        <v>80</v>
      </c>
      <c r="AW149" s="13" t="s">
        <v>33</v>
      </c>
      <c r="AX149" s="13" t="s">
        <v>72</v>
      </c>
      <c r="AY149" s="162" t="s">
        <v>147</v>
      </c>
    </row>
    <row r="150" spans="2:65" s="12" customFormat="1">
      <c r="B150" s="149"/>
      <c r="D150" s="145" t="s">
        <v>165</v>
      </c>
      <c r="E150" s="150" t="s">
        <v>3</v>
      </c>
      <c r="F150" s="151" t="s">
        <v>485</v>
      </c>
      <c r="H150" s="152">
        <v>3.8879999999999999</v>
      </c>
      <c r="I150" s="153"/>
      <c r="L150" s="149"/>
      <c r="M150" s="154"/>
      <c r="T150" s="155"/>
      <c r="AT150" s="150" t="s">
        <v>165</v>
      </c>
      <c r="AU150" s="150" t="s">
        <v>82</v>
      </c>
      <c r="AV150" s="12" t="s">
        <v>82</v>
      </c>
      <c r="AW150" s="12" t="s">
        <v>33</v>
      </c>
      <c r="AX150" s="12" t="s">
        <v>72</v>
      </c>
      <c r="AY150" s="150" t="s">
        <v>147</v>
      </c>
    </row>
    <row r="151" spans="2:65" s="12" customFormat="1">
      <c r="B151" s="149"/>
      <c r="D151" s="145" t="s">
        <v>165</v>
      </c>
      <c r="E151" s="150" t="s">
        <v>3</v>
      </c>
      <c r="F151" s="151" t="s">
        <v>486</v>
      </c>
      <c r="H151" s="152">
        <v>6.48</v>
      </c>
      <c r="I151" s="153"/>
      <c r="L151" s="149"/>
      <c r="M151" s="154"/>
      <c r="T151" s="155"/>
      <c r="AT151" s="150" t="s">
        <v>165</v>
      </c>
      <c r="AU151" s="150" t="s">
        <v>82</v>
      </c>
      <c r="AV151" s="12" t="s">
        <v>82</v>
      </c>
      <c r="AW151" s="12" t="s">
        <v>33</v>
      </c>
      <c r="AX151" s="12" t="s">
        <v>72</v>
      </c>
      <c r="AY151" s="150" t="s">
        <v>147</v>
      </c>
    </row>
    <row r="152" spans="2:65" s="12" customFormat="1">
      <c r="B152" s="149"/>
      <c r="D152" s="145" t="s">
        <v>165</v>
      </c>
      <c r="E152" s="150" t="s">
        <v>3</v>
      </c>
      <c r="F152" s="151" t="s">
        <v>487</v>
      </c>
      <c r="H152" s="152">
        <v>5.76</v>
      </c>
      <c r="I152" s="153"/>
      <c r="L152" s="149"/>
      <c r="M152" s="154"/>
      <c r="T152" s="155"/>
      <c r="AT152" s="150" t="s">
        <v>165</v>
      </c>
      <c r="AU152" s="150" t="s">
        <v>82</v>
      </c>
      <c r="AV152" s="12" t="s">
        <v>82</v>
      </c>
      <c r="AW152" s="12" t="s">
        <v>33</v>
      </c>
      <c r="AX152" s="12" t="s">
        <v>72</v>
      </c>
      <c r="AY152" s="150" t="s">
        <v>147</v>
      </c>
    </row>
    <row r="153" spans="2:65" s="14" customFormat="1">
      <c r="B153" s="167"/>
      <c r="D153" s="145" t="s">
        <v>165</v>
      </c>
      <c r="E153" s="168" t="s">
        <v>3</v>
      </c>
      <c r="F153" s="169" t="s">
        <v>247</v>
      </c>
      <c r="H153" s="170">
        <v>16.128</v>
      </c>
      <c r="I153" s="171"/>
      <c r="L153" s="167"/>
      <c r="M153" s="172"/>
      <c r="T153" s="173"/>
      <c r="AT153" s="168" t="s">
        <v>165</v>
      </c>
      <c r="AU153" s="168" t="s">
        <v>82</v>
      </c>
      <c r="AV153" s="14" t="s">
        <v>173</v>
      </c>
      <c r="AW153" s="14" t="s">
        <v>33</v>
      </c>
      <c r="AX153" s="14" t="s">
        <v>80</v>
      </c>
      <c r="AY153" s="168" t="s">
        <v>147</v>
      </c>
    </row>
    <row r="154" spans="2:65" s="1" customFormat="1" ht="21.75" customHeight="1">
      <c r="B154" s="131"/>
      <c r="C154" s="132" t="s">
        <v>213</v>
      </c>
      <c r="D154" s="132" t="s">
        <v>150</v>
      </c>
      <c r="E154" s="133" t="s">
        <v>488</v>
      </c>
      <c r="F154" s="134" t="s">
        <v>489</v>
      </c>
      <c r="G154" s="135" t="s">
        <v>240</v>
      </c>
      <c r="H154" s="136">
        <v>7.8769999999999998</v>
      </c>
      <c r="I154" s="137"/>
      <c r="J154" s="138">
        <f>ROUND(I154*H154,2)</f>
        <v>0</v>
      </c>
      <c r="K154" s="134" t="s">
        <v>241</v>
      </c>
      <c r="L154" s="32"/>
      <c r="M154" s="139" t="s">
        <v>3</v>
      </c>
      <c r="N154" s="140" t="s">
        <v>43</v>
      </c>
      <c r="P154" s="141">
        <f>O154*H154</f>
        <v>0</v>
      </c>
      <c r="Q154" s="141">
        <v>2.3010199999999998</v>
      </c>
      <c r="R154" s="141">
        <f>Q154*H154</f>
        <v>18.125134539999998</v>
      </c>
      <c r="S154" s="141">
        <v>0</v>
      </c>
      <c r="T154" s="142">
        <f>S154*H154</f>
        <v>0</v>
      </c>
      <c r="AR154" s="143" t="s">
        <v>173</v>
      </c>
      <c r="AT154" s="143" t="s">
        <v>150</v>
      </c>
      <c r="AU154" s="143" t="s">
        <v>82</v>
      </c>
      <c r="AY154" s="17" t="s">
        <v>147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80</v>
      </c>
      <c r="BK154" s="144">
        <f>ROUND(I154*H154,2)</f>
        <v>0</v>
      </c>
      <c r="BL154" s="17" t="s">
        <v>173</v>
      </c>
      <c r="BM154" s="143" t="s">
        <v>490</v>
      </c>
    </row>
    <row r="155" spans="2:65" s="1" customFormat="1">
      <c r="B155" s="32"/>
      <c r="D155" s="159" t="s">
        <v>243</v>
      </c>
      <c r="F155" s="160" t="s">
        <v>491</v>
      </c>
      <c r="I155" s="147"/>
      <c r="L155" s="32"/>
      <c r="M155" s="148"/>
      <c r="T155" s="53"/>
      <c r="AT155" s="17" t="s">
        <v>243</v>
      </c>
      <c r="AU155" s="17" t="s">
        <v>82</v>
      </c>
    </row>
    <row r="156" spans="2:65" s="13" customFormat="1">
      <c r="B156" s="161"/>
      <c r="D156" s="145" t="s">
        <v>165</v>
      </c>
      <c r="E156" s="162" t="s">
        <v>3</v>
      </c>
      <c r="F156" s="163" t="s">
        <v>432</v>
      </c>
      <c r="H156" s="162" t="s">
        <v>3</v>
      </c>
      <c r="I156" s="164"/>
      <c r="L156" s="161"/>
      <c r="M156" s="165"/>
      <c r="T156" s="166"/>
      <c r="AT156" s="162" t="s">
        <v>165</v>
      </c>
      <c r="AU156" s="162" t="s">
        <v>82</v>
      </c>
      <c r="AV156" s="13" t="s">
        <v>80</v>
      </c>
      <c r="AW156" s="13" t="s">
        <v>33</v>
      </c>
      <c r="AX156" s="13" t="s">
        <v>72</v>
      </c>
      <c r="AY156" s="162" t="s">
        <v>147</v>
      </c>
    </row>
    <row r="157" spans="2:65" s="13" customFormat="1">
      <c r="B157" s="161"/>
      <c r="D157" s="145" t="s">
        <v>165</v>
      </c>
      <c r="E157" s="162" t="s">
        <v>3</v>
      </c>
      <c r="F157" s="163" t="s">
        <v>492</v>
      </c>
      <c r="H157" s="162" t="s">
        <v>3</v>
      </c>
      <c r="I157" s="164"/>
      <c r="L157" s="161"/>
      <c r="M157" s="165"/>
      <c r="T157" s="166"/>
      <c r="AT157" s="162" t="s">
        <v>165</v>
      </c>
      <c r="AU157" s="162" t="s">
        <v>82</v>
      </c>
      <c r="AV157" s="13" t="s">
        <v>80</v>
      </c>
      <c r="AW157" s="13" t="s">
        <v>33</v>
      </c>
      <c r="AX157" s="13" t="s">
        <v>72</v>
      </c>
      <c r="AY157" s="162" t="s">
        <v>147</v>
      </c>
    </row>
    <row r="158" spans="2:65" s="12" customFormat="1">
      <c r="B158" s="149"/>
      <c r="D158" s="145" t="s">
        <v>165</v>
      </c>
      <c r="E158" s="150" t="s">
        <v>3</v>
      </c>
      <c r="F158" s="151" t="s">
        <v>493</v>
      </c>
      <c r="H158" s="152">
        <v>1.296</v>
      </c>
      <c r="I158" s="153"/>
      <c r="L158" s="149"/>
      <c r="M158" s="154"/>
      <c r="T158" s="155"/>
      <c r="AT158" s="150" t="s">
        <v>165</v>
      </c>
      <c r="AU158" s="150" t="s">
        <v>82</v>
      </c>
      <c r="AV158" s="12" t="s">
        <v>82</v>
      </c>
      <c r="AW158" s="12" t="s">
        <v>33</v>
      </c>
      <c r="AX158" s="12" t="s">
        <v>72</v>
      </c>
      <c r="AY158" s="150" t="s">
        <v>147</v>
      </c>
    </row>
    <row r="159" spans="2:65" s="12" customFormat="1">
      <c r="B159" s="149"/>
      <c r="D159" s="145" t="s">
        <v>165</v>
      </c>
      <c r="E159" s="150" t="s">
        <v>3</v>
      </c>
      <c r="F159" s="151" t="s">
        <v>494</v>
      </c>
      <c r="H159" s="152">
        <v>2.16</v>
      </c>
      <c r="I159" s="153"/>
      <c r="L159" s="149"/>
      <c r="M159" s="154"/>
      <c r="T159" s="155"/>
      <c r="AT159" s="150" t="s">
        <v>165</v>
      </c>
      <c r="AU159" s="150" t="s">
        <v>82</v>
      </c>
      <c r="AV159" s="12" t="s">
        <v>82</v>
      </c>
      <c r="AW159" s="12" t="s">
        <v>33</v>
      </c>
      <c r="AX159" s="12" t="s">
        <v>72</v>
      </c>
      <c r="AY159" s="150" t="s">
        <v>147</v>
      </c>
    </row>
    <row r="160" spans="2:65" s="12" customFormat="1">
      <c r="B160" s="149"/>
      <c r="D160" s="145" t="s">
        <v>165</v>
      </c>
      <c r="E160" s="150" t="s">
        <v>3</v>
      </c>
      <c r="F160" s="151" t="s">
        <v>495</v>
      </c>
      <c r="H160" s="152">
        <v>1.92</v>
      </c>
      <c r="I160" s="153"/>
      <c r="L160" s="149"/>
      <c r="M160" s="154"/>
      <c r="T160" s="155"/>
      <c r="AT160" s="150" t="s">
        <v>165</v>
      </c>
      <c r="AU160" s="150" t="s">
        <v>82</v>
      </c>
      <c r="AV160" s="12" t="s">
        <v>82</v>
      </c>
      <c r="AW160" s="12" t="s">
        <v>33</v>
      </c>
      <c r="AX160" s="12" t="s">
        <v>72</v>
      </c>
      <c r="AY160" s="150" t="s">
        <v>147</v>
      </c>
    </row>
    <row r="161" spans="2:65" s="12" customFormat="1">
      <c r="B161" s="149"/>
      <c r="D161" s="145" t="s">
        <v>165</v>
      </c>
      <c r="E161" s="150" t="s">
        <v>3</v>
      </c>
      <c r="F161" s="151" t="s">
        <v>496</v>
      </c>
      <c r="H161" s="152">
        <v>2.5009999999999999</v>
      </c>
      <c r="I161" s="153"/>
      <c r="L161" s="149"/>
      <c r="M161" s="154"/>
      <c r="T161" s="155"/>
      <c r="AT161" s="150" t="s">
        <v>165</v>
      </c>
      <c r="AU161" s="150" t="s">
        <v>82</v>
      </c>
      <c r="AV161" s="12" t="s">
        <v>82</v>
      </c>
      <c r="AW161" s="12" t="s">
        <v>33</v>
      </c>
      <c r="AX161" s="12" t="s">
        <v>72</v>
      </c>
      <c r="AY161" s="150" t="s">
        <v>147</v>
      </c>
    </row>
    <row r="162" spans="2:65" s="14" customFormat="1">
      <c r="B162" s="167"/>
      <c r="D162" s="145" t="s">
        <v>165</v>
      </c>
      <c r="E162" s="168" t="s">
        <v>3</v>
      </c>
      <c r="F162" s="169" t="s">
        <v>247</v>
      </c>
      <c r="H162" s="170">
        <v>7.8770000000000007</v>
      </c>
      <c r="I162" s="171"/>
      <c r="L162" s="167"/>
      <c r="M162" s="172"/>
      <c r="T162" s="173"/>
      <c r="AT162" s="168" t="s">
        <v>165</v>
      </c>
      <c r="AU162" s="168" t="s">
        <v>82</v>
      </c>
      <c r="AV162" s="14" t="s">
        <v>173</v>
      </c>
      <c r="AW162" s="14" t="s">
        <v>33</v>
      </c>
      <c r="AX162" s="14" t="s">
        <v>80</v>
      </c>
      <c r="AY162" s="168" t="s">
        <v>147</v>
      </c>
    </row>
    <row r="163" spans="2:65" s="1" customFormat="1" ht="16.5" customHeight="1">
      <c r="B163" s="131"/>
      <c r="C163" s="132" t="s">
        <v>9</v>
      </c>
      <c r="D163" s="132" t="s">
        <v>150</v>
      </c>
      <c r="E163" s="133" t="s">
        <v>497</v>
      </c>
      <c r="F163" s="134" t="s">
        <v>498</v>
      </c>
      <c r="G163" s="135" t="s">
        <v>259</v>
      </c>
      <c r="H163" s="136">
        <v>0.52100000000000002</v>
      </c>
      <c r="I163" s="137"/>
      <c r="J163" s="138">
        <f>ROUND(I163*H163,2)</f>
        <v>0</v>
      </c>
      <c r="K163" s="134" t="s">
        <v>241</v>
      </c>
      <c r="L163" s="32"/>
      <c r="M163" s="139" t="s">
        <v>3</v>
      </c>
      <c r="N163" s="140" t="s">
        <v>43</v>
      </c>
      <c r="P163" s="141">
        <f>O163*H163</f>
        <v>0</v>
      </c>
      <c r="Q163" s="141">
        <v>1.06277</v>
      </c>
      <c r="R163" s="141">
        <f>Q163*H163</f>
        <v>0.55370317000000002</v>
      </c>
      <c r="S163" s="141">
        <v>0</v>
      </c>
      <c r="T163" s="142">
        <f>S163*H163</f>
        <v>0</v>
      </c>
      <c r="AR163" s="143" t="s">
        <v>173</v>
      </c>
      <c r="AT163" s="143" t="s">
        <v>150</v>
      </c>
      <c r="AU163" s="143" t="s">
        <v>82</v>
      </c>
      <c r="AY163" s="17" t="s">
        <v>147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80</v>
      </c>
      <c r="BK163" s="144">
        <f>ROUND(I163*H163,2)</f>
        <v>0</v>
      </c>
      <c r="BL163" s="17" t="s">
        <v>173</v>
      </c>
      <c r="BM163" s="143" t="s">
        <v>499</v>
      </c>
    </row>
    <row r="164" spans="2:65" s="1" customFormat="1">
      <c r="B164" s="32"/>
      <c r="D164" s="159" t="s">
        <v>243</v>
      </c>
      <c r="F164" s="160" t="s">
        <v>500</v>
      </c>
      <c r="I164" s="147"/>
      <c r="L164" s="32"/>
      <c r="M164" s="148"/>
      <c r="T164" s="53"/>
      <c r="AT164" s="17" t="s">
        <v>243</v>
      </c>
      <c r="AU164" s="17" t="s">
        <v>82</v>
      </c>
    </row>
    <row r="165" spans="2:65" s="13" customFormat="1">
      <c r="B165" s="161"/>
      <c r="D165" s="145" t="s">
        <v>165</v>
      </c>
      <c r="E165" s="162" t="s">
        <v>3</v>
      </c>
      <c r="F165" s="163" t="s">
        <v>432</v>
      </c>
      <c r="H165" s="162" t="s">
        <v>3</v>
      </c>
      <c r="I165" s="164"/>
      <c r="L165" s="161"/>
      <c r="M165" s="165"/>
      <c r="T165" s="166"/>
      <c r="AT165" s="162" t="s">
        <v>165</v>
      </c>
      <c r="AU165" s="162" t="s">
        <v>82</v>
      </c>
      <c r="AV165" s="13" t="s">
        <v>80</v>
      </c>
      <c r="AW165" s="13" t="s">
        <v>33</v>
      </c>
      <c r="AX165" s="13" t="s">
        <v>72</v>
      </c>
      <c r="AY165" s="162" t="s">
        <v>147</v>
      </c>
    </row>
    <row r="166" spans="2:65" s="13" customFormat="1">
      <c r="B166" s="161"/>
      <c r="D166" s="145" t="s">
        <v>165</v>
      </c>
      <c r="E166" s="162" t="s">
        <v>3</v>
      </c>
      <c r="F166" s="163" t="s">
        <v>492</v>
      </c>
      <c r="H166" s="162" t="s">
        <v>3</v>
      </c>
      <c r="I166" s="164"/>
      <c r="L166" s="161"/>
      <c r="M166" s="165"/>
      <c r="T166" s="166"/>
      <c r="AT166" s="162" t="s">
        <v>165</v>
      </c>
      <c r="AU166" s="162" t="s">
        <v>82</v>
      </c>
      <c r="AV166" s="13" t="s">
        <v>80</v>
      </c>
      <c r="AW166" s="13" t="s">
        <v>33</v>
      </c>
      <c r="AX166" s="13" t="s">
        <v>72</v>
      </c>
      <c r="AY166" s="162" t="s">
        <v>147</v>
      </c>
    </row>
    <row r="167" spans="2:65" s="12" customFormat="1">
      <c r="B167" s="149"/>
      <c r="D167" s="145" t="s">
        <v>165</v>
      </c>
      <c r="E167" s="150" t="s">
        <v>3</v>
      </c>
      <c r="F167" s="151" t="s">
        <v>501</v>
      </c>
      <c r="H167" s="152">
        <v>8.5999999999999993E-2</v>
      </c>
      <c r="I167" s="153"/>
      <c r="L167" s="149"/>
      <c r="M167" s="154"/>
      <c r="T167" s="155"/>
      <c r="AT167" s="150" t="s">
        <v>165</v>
      </c>
      <c r="AU167" s="150" t="s">
        <v>82</v>
      </c>
      <c r="AV167" s="12" t="s">
        <v>82</v>
      </c>
      <c r="AW167" s="12" t="s">
        <v>33</v>
      </c>
      <c r="AX167" s="12" t="s">
        <v>72</v>
      </c>
      <c r="AY167" s="150" t="s">
        <v>147</v>
      </c>
    </row>
    <row r="168" spans="2:65" s="12" customFormat="1">
      <c r="B168" s="149"/>
      <c r="D168" s="145" t="s">
        <v>165</v>
      </c>
      <c r="E168" s="150" t="s">
        <v>3</v>
      </c>
      <c r="F168" s="151" t="s">
        <v>502</v>
      </c>
      <c r="H168" s="152">
        <v>0.14299999999999999</v>
      </c>
      <c r="I168" s="153"/>
      <c r="L168" s="149"/>
      <c r="M168" s="154"/>
      <c r="T168" s="155"/>
      <c r="AT168" s="150" t="s">
        <v>165</v>
      </c>
      <c r="AU168" s="150" t="s">
        <v>82</v>
      </c>
      <c r="AV168" s="12" t="s">
        <v>82</v>
      </c>
      <c r="AW168" s="12" t="s">
        <v>33</v>
      </c>
      <c r="AX168" s="12" t="s">
        <v>72</v>
      </c>
      <c r="AY168" s="150" t="s">
        <v>147</v>
      </c>
    </row>
    <row r="169" spans="2:65" s="12" customFormat="1">
      <c r="B169" s="149"/>
      <c r="D169" s="145" t="s">
        <v>165</v>
      </c>
      <c r="E169" s="150" t="s">
        <v>3</v>
      </c>
      <c r="F169" s="151" t="s">
        <v>503</v>
      </c>
      <c r="H169" s="152">
        <v>0.127</v>
      </c>
      <c r="I169" s="153"/>
      <c r="L169" s="149"/>
      <c r="M169" s="154"/>
      <c r="T169" s="155"/>
      <c r="AT169" s="150" t="s">
        <v>165</v>
      </c>
      <c r="AU169" s="150" t="s">
        <v>82</v>
      </c>
      <c r="AV169" s="12" t="s">
        <v>82</v>
      </c>
      <c r="AW169" s="12" t="s">
        <v>33</v>
      </c>
      <c r="AX169" s="12" t="s">
        <v>72</v>
      </c>
      <c r="AY169" s="150" t="s">
        <v>147</v>
      </c>
    </row>
    <row r="170" spans="2:65" s="12" customFormat="1">
      <c r="B170" s="149"/>
      <c r="D170" s="145" t="s">
        <v>165</v>
      </c>
      <c r="E170" s="150" t="s">
        <v>3</v>
      </c>
      <c r="F170" s="151" t="s">
        <v>504</v>
      </c>
      <c r="H170" s="152">
        <v>0.16500000000000001</v>
      </c>
      <c r="I170" s="153"/>
      <c r="L170" s="149"/>
      <c r="M170" s="154"/>
      <c r="T170" s="155"/>
      <c r="AT170" s="150" t="s">
        <v>165</v>
      </c>
      <c r="AU170" s="150" t="s">
        <v>82</v>
      </c>
      <c r="AV170" s="12" t="s">
        <v>82</v>
      </c>
      <c r="AW170" s="12" t="s">
        <v>33</v>
      </c>
      <c r="AX170" s="12" t="s">
        <v>72</v>
      </c>
      <c r="AY170" s="150" t="s">
        <v>147</v>
      </c>
    </row>
    <row r="171" spans="2:65" s="14" customFormat="1">
      <c r="B171" s="167"/>
      <c r="D171" s="145" t="s">
        <v>165</v>
      </c>
      <c r="E171" s="168" t="s">
        <v>3</v>
      </c>
      <c r="F171" s="169" t="s">
        <v>247</v>
      </c>
      <c r="H171" s="170">
        <v>0.52100000000000002</v>
      </c>
      <c r="I171" s="171"/>
      <c r="L171" s="167"/>
      <c r="M171" s="172"/>
      <c r="T171" s="173"/>
      <c r="AT171" s="168" t="s">
        <v>165</v>
      </c>
      <c r="AU171" s="168" t="s">
        <v>82</v>
      </c>
      <c r="AV171" s="14" t="s">
        <v>173</v>
      </c>
      <c r="AW171" s="14" t="s">
        <v>33</v>
      </c>
      <c r="AX171" s="14" t="s">
        <v>80</v>
      </c>
      <c r="AY171" s="168" t="s">
        <v>147</v>
      </c>
    </row>
    <row r="172" spans="2:65" s="1" customFormat="1" ht="21.75" customHeight="1">
      <c r="B172" s="131"/>
      <c r="C172" s="132" t="s">
        <v>223</v>
      </c>
      <c r="D172" s="132" t="s">
        <v>150</v>
      </c>
      <c r="E172" s="133" t="s">
        <v>505</v>
      </c>
      <c r="F172" s="134" t="s">
        <v>506</v>
      </c>
      <c r="G172" s="135" t="s">
        <v>240</v>
      </c>
      <c r="H172" s="136">
        <v>13.932</v>
      </c>
      <c r="I172" s="137"/>
      <c r="J172" s="138">
        <f>ROUND(I172*H172,2)</f>
        <v>0</v>
      </c>
      <c r="K172" s="134" t="s">
        <v>241</v>
      </c>
      <c r="L172" s="32"/>
      <c r="M172" s="139" t="s">
        <v>3</v>
      </c>
      <c r="N172" s="140" t="s">
        <v>43</v>
      </c>
      <c r="P172" s="141">
        <f>O172*H172</f>
        <v>0</v>
      </c>
      <c r="Q172" s="141">
        <v>2.5018699999999998</v>
      </c>
      <c r="R172" s="141">
        <f>Q172*H172</f>
        <v>34.856052839999997</v>
      </c>
      <c r="S172" s="141">
        <v>0</v>
      </c>
      <c r="T172" s="142">
        <f>S172*H172</f>
        <v>0</v>
      </c>
      <c r="AR172" s="143" t="s">
        <v>173</v>
      </c>
      <c r="AT172" s="143" t="s">
        <v>150</v>
      </c>
      <c r="AU172" s="143" t="s">
        <v>82</v>
      </c>
      <c r="AY172" s="17" t="s">
        <v>147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80</v>
      </c>
      <c r="BK172" s="144">
        <f>ROUND(I172*H172,2)</f>
        <v>0</v>
      </c>
      <c r="BL172" s="17" t="s">
        <v>173</v>
      </c>
      <c r="BM172" s="143" t="s">
        <v>507</v>
      </c>
    </row>
    <row r="173" spans="2:65" s="1" customFormat="1">
      <c r="B173" s="32"/>
      <c r="D173" s="159" t="s">
        <v>243</v>
      </c>
      <c r="F173" s="160" t="s">
        <v>508</v>
      </c>
      <c r="I173" s="147"/>
      <c r="L173" s="32"/>
      <c r="M173" s="148"/>
      <c r="T173" s="53"/>
      <c r="AT173" s="17" t="s">
        <v>243</v>
      </c>
      <c r="AU173" s="17" t="s">
        <v>82</v>
      </c>
    </row>
    <row r="174" spans="2:65" s="13" customFormat="1">
      <c r="B174" s="161"/>
      <c r="D174" s="145" t="s">
        <v>165</v>
      </c>
      <c r="E174" s="162" t="s">
        <v>3</v>
      </c>
      <c r="F174" s="163" t="s">
        <v>432</v>
      </c>
      <c r="H174" s="162" t="s">
        <v>3</v>
      </c>
      <c r="I174" s="164"/>
      <c r="L174" s="161"/>
      <c r="M174" s="165"/>
      <c r="T174" s="166"/>
      <c r="AT174" s="162" t="s">
        <v>165</v>
      </c>
      <c r="AU174" s="162" t="s">
        <v>82</v>
      </c>
      <c r="AV174" s="13" t="s">
        <v>80</v>
      </c>
      <c r="AW174" s="13" t="s">
        <v>33</v>
      </c>
      <c r="AX174" s="13" t="s">
        <v>72</v>
      </c>
      <c r="AY174" s="162" t="s">
        <v>147</v>
      </c>
    </row>
    <row r="175" spans="2:65" s="13" customFormat="1">
      <c r="B175" s="161"/>
      <c r="D175" s="145" t="s">
        <v>165</v>
      </c>
      <c r="E175" s="162" t="s">
        <v>3</v>
      </c>
      <c r="F175" s="163" t="s">
        <v>509</v>
      </c>
      <c r="H175" s="162" t="s">
        <v>3</v>
      </c>
      <c r="I175" s="164"/>
      <c r="L175" s="161"/>
      <c r="M175" s="165"/>
      <c r="T175" s="166"/>
      <c r="AT175" s="162" t="s">
        <v>165</v>
      </c>
      <c r="AU175" s="162" t="s">
        <v>82</v>
      </c>
      <c r="AV175" s="13" t="s">
        <v>80</v>
      </c>
      <c r="AW175" s="13" t="s">
        <v>33</v>
      </c>
      <c r="AX175" s="13" t="s">
        <v>72</v>
      </c>
      <c r="AY175" s="162" t="s">
        <v>147</v>
      </c>
    </row>
    <row r="176" spans="2:65" s="12" customFormat="1">
      <c r="B176" s="149"/>
      <c r="D176" s="145" t="s">
        <v>165</v>
      </c>
      <c r="E176" s="150" t="s">
        <v>3</v>
      </c>
      <c r="F176" s="151" t="s">
        <v>510</v>
      </c>
      <c r="H176" s="152">
        <v>2.5920000000000001</v>
      </c>
      <c r="I176" s="153"/>
      <c r="L176" s="149"/>
      <c r="M176" s="154"/>
      <c r="T176" s="155"/>
      <c r="AT176" s="150" t="s">
        <v>165</v>
      </c>
      <c r="AU176" s="150" t="s">
        <v>82</v>
      </c>
      <c r="AV176" s="12" t="s">
        <v>82</v>
      </c>
      <c r="AW176" s="12" t="s">
        <v>33</v>
      </c>
      <c r="AX176" s="12" t="s">
        <v>72</v>
      </c>
      <c r="AY176" s="150" t="s">
        <v>147</v>
      </c>
    </row>
    <row r="177" spans="2:65" s="12" customFormat="1">
      <c r="B177" s="149"/>
      <c r="D177" s="145" t="s">
        <v>165</v>
      </c>
      <c r="E177" s="150" t="s">
        <v>3</v>
      </c>
      <c r="F177" s="151" t="s">
        <v>511</v>
      </c>
      <c r="H177" s="152">
        <v>4.5359999999999996</v>
      </c>
      <c r="I177" s="153"/>
      <c r="L177" s="149"/>
      <c r="M177" s="154"/>
      <c r="T177" s="155"/>
      <c r="AT177" s="150" t="s">
        <v>165</v>
      </c>
      <c r="AU177" s="150" t="s">
        <v>82</v>
      </c>
      <c r="AV177" s="12" t="s">
        <v>82</v>
      </c>
      <c r="AW177" s="12" t="s">
        <v>33</v>
      </c>
      <c r="AX177" s="12" t="s">
        <v>72</v>
      </c>
      <c r="AY177" s="150" t="s">
        <v>147</v>
      </c>
    </row>
    <row r="178" spans="2:65" s="12" customFormat="1">
      <c r="B178" s="149"/>
      <c r="D178" s="145" t="s">
        <v>165</v>
      </c>
      <c r="E178" s="150" t="s">
        <v>3</v>
      </c>
      <c r="F178" s="151" t="s">
        <v>512</v>
      </c>
      <c r="H178" s="152">
        <v>4.5359999999999996</v>
      </c>
      <c r="I178" s="153"/>
      <c r="L178" s="149"/>
      <c r="M178" s="154"/>
      <c r="T178" s="155"/>
      <c r="AT178" s="150" t="s">
        <v>165</v>
      </c>
      <c r="AU178" s="150" t="s">
        <v>82</v>
      </c>
      <c r="AV178" s="12" t="s">
        <v>82</v>
      </c>
      <c r="AW178" s="12" t="s">
        <v>33</v>
      </c>
      <c r="AX178" s="12" t="s">
        <v>72</v>
      </c>
      <c r="AY178" s="150" t="s">
        <v>147</v>
      </c>
    </row>
    <row r="179" spans="2:65" s="12" customFormat="1">
      <c r="B179" s="149"/>
      <c r="D179" s="145" t="s">
        <v>165</v>
      </c>
      <c r="E179" s="150" t="s">
        <v>3</v>
      </c>
      <c r="F179" s="151" t="s">
        <v>513</v>
      </c>
      <c r="H179" s="152">
        <v>2.2679999999999998</v>
      </c>
      <c r="I179" s="153"/>
      <c r="L179" s="149"/>
      <c r="M179" s="154"/>
      <c r="T179" s="155"/>
      <c r="AT179" s="150" t="s">
        <v>165</v>
      </c>
      <c r="AU179" s="150" t="s">
        <v>82</v>
      </c>
      <c r="AV179" s="12" t="s">
        <v>82</v>
      </c>
      <c r="AW179" s="12" t="s">
        <v>33</v>
      </c>
      <c r="AX179" s="12" t="s">
        <v>72</v>
      </c>
      <c r="AY179" s="150" t="s">
        <v>147</v>
      </c>
    </row>
    <row r="180" spans="2:65" s="14" customFormat="1">
      <c r="B180" s="167"/>
      <c r="D180" s="145" t="s">
        <v>165</v>
      </c>
      <c r="E180" s="168" t="s">
        <v>3</v>
      </c>
      <c r="F180" s="169" t="s">
        <v>247</v>
      </c>
      <c r="H180" s="170">
        <v>13.931999999999999</v>
      </c>
      <c r="I180" s="171"/>
      <c r="L180" s="167"/>
      <c r="M180" s="172"/>
      <c r="T180" s="173"/>
      <c r="AT180" s="168" t="s">
        <v>165</v>
      </c>
      <c r="AU180" s="168" t="s">
        <v>82</v>
      </c>
      <c r="AV180" s="14" t="s">
        <v>173</v>
      </c>
      <c r="AW180" s="14" t="s">
        <v>33</v>
      </c>
      <c r="AX180" s="14" t="s">
        <v>80</v>
      </c>
      <c r="AY180" s="168" t="s">
        <v>147</v>
      </c>
    </row>
    <row r="181" spans="2:65" s="1" customFormat="1" ht="16.5" customHeight="1">
      <c r="B181" s="131"/>
      <c r="C181" s="132" t="s">
        <v>514</v>
      </c>
      <c r="D181" s="132" t="s">
        <v>150</v>
      </c>
      <c r="E181" s="133" t="s">
        <v>515</v>
      </c>
      <c r="F181" s="134" t="s">
        <v>516</v>
      </c>
      <c r="G181" s="135" t="s">
        <v>219</v>
      </c>
      <c r="H181" s="136">
        <v>49.32</v>
      </c>
      <c r="I181" s="137"/>
      <c r="J181" s="138">
        <f>ROUND(I181*H181,2)</f>
        <v>0</v>
      </c>
      <c r="K181" s="134" t="s">
        <v>241</v>
      </c>
      <c r="L181" s="32"/>
      <c r="M181" s="139" t="s">
        <v>3</v>
      </c>
      <c r="N181" s="140" t="s">
        <v>43</v>
      </c>
      <c r="P181" s="141">
        <f>O181*H181</f>
        <v>0</v>
      </c>
      <c r="Q181" s="141">
        <v>2.64E-3</v>
      </c>
      <c r="R181" s="141">
        <f>Q181*H181</f>
        <v>0.13020480000000001</v>
      </c>
      <c r="S181" s="141">
        <v>0</v>
      </c>
      <c r="T181" s="142">
        <f>S181*H181</f>
        <v>0</v>
      </c>
      <c r="AR181" s="143" t="s">
        <v>173</v>
      </c>
      <c r="AT181" s="143" t="s">
        <v>150</v>
      </c>
      <c r="AU181" s="143" t="s">
        <v>82</v>
      </c>
      <c r="AY181" s="17" t="s">
        <v>147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80</v>
      </c>
      <c r="BK181" s="144">
        <f>ROUND(I181*H181,2)</f>
        <v>0</v>
      </c>
      <c r="BL181" s="17" t="s">
        <v>173</v>
      </c>
      <c r="BM181" s="143" t="s">
        <v>517</v>
      </c>
    </row>
    <row r="182" spans="2:65" s="1" customFormat="1">
      <c r="B182" s="32"/>
      <c r="D182" s="159" t="s">
        <v>243</v>
      </c>
      <c r="F182" s="160" t="s">
        <v>518</v>
      </c>
      <c r="I182" s="147"/>
      <c r="L182" s="32"/>
      <c r="M182" s="148"/>
      <c r="T182" s="53"/>
      <c r="AT182" s="17" t="s">
        <v>243</v>
      </c>
      <c r="AU182" s="17" t="s">
        <v>82</v>
      </c>
    </row>
    <row r="183" spans="2:65" s="13" customFormat="1">
      <c r="B183" s="161"/>
      <c r="D183" s="145" t="s">
        <v>165</v>
      </c>
      <c r="E183" s="162" t="s">
        <v>3</v>
      </c>
      <c r="F183" s="163" t="s">
        <v>432</v>
      </c>
      <c r="H183" s="162" t="s">
        <v>3</v>
      </c>
      <c r="I183" s="164"/>
      <c r="L183" s="161"/>
      <c r="M183" s="165"/>
      <c r="T183" s="166"/>
      <c r="AT183" s="162" t="s">
        <v>165</v>
      </c>
      <c r="AU183" s="162" t="s">
        <v>82</v>
      </c>
      <c r="AV183" s="13" t="s">
        <v>80</v>
      </c>
      <c r="AW183" s="13" t="s">
        <v>33</v>
      </c>
      <c r="AX183" s="13" t="s">
        <v>72</v>
      </c>
      <c r="AY183" s="162" t="s">
        <v>147</v>
      </c>
    </row>
    <row r="184" spans="2:65" s="13" customFormat="1">
      <c r="B184" s="161"/>
      <c r="D184" s="145" t="s">
        <v>165</v>
      </c>
      <c r="E184" s="162" t="s">
        <v>3</v>
      </c>
      <c r="F184" s="163" t="s">
        <v>509</v>
      </c>
      <c r="H184" s="162" t="s">
        <v>3</v>
      </c>
      <c r="I184" s="164"/>
      <c r="L184" s="161"/>
      <c r="M184" s="165"/>
      <c r="T184" s="166"/>
      <c r="AT184" s="162" t="s">
        <v>165</v>
      </c>
      <c r="AU184" s="162" t="s">
        <v>82</v>
      </c>
      <c r="AV184" s="13" t="s">
        <v>80</v>
      </c>
      <c r="AW184" s="13" t="s">
        <v>33</v>
      </c>
      <c r="AX184" s="13" t="s">
        <v>72</v>
      </c>
      <c r="AY184" s="162" t="s">
        <v>147</v>
      </c>
    </row>
    <row r="185" spans="2:65" s="12" customFormat="1">
      <c r="B185" s="149"/>
      <c r="D185" s="145" t="s">
        <v>165</v>
      </c>
      <c r="E185" s="150" t="s">
        <v>3</v>
      </c>
      <c r="F185" s="151" t="s">
        <v>519</v>
      </c>
      <c r="H185" s="152">
        <v>8.64</v>
      </c>
      <c r="I185" s="153"/>
      <c r="L185" s="149"/>
      <c r="M185" s="154"/>
      <c r="T185" s="155"/>
      <c r="AT185" s="150" t="s">
        <v>165</v>
      </c>
      <c r="AU185" s="150" t="s">
        <v>82</v>
      </c>
      <c r="AV185" s="12" t="s">
        <v>82</v>
      </c>
      <c r="AW185" s="12" t="s">
        <v>33</v>
      </c>
      <c r="AX185" s="12" t="s">
        <v>72</v>
      </c>
      <c r="AY185" s="150" t="s">
        <v>147</v>
      </c>
    </row>
    <row r="186" spans="2:65" s="12" customFormat="1">
      <c r="B186" s="149"/>
      <c r="D186" s="145" t="s">
        <v>165</v>
      </c>
      <c r="E186" s="150" t="s">
        <v>3</v>
      </c>
      <c r="F186" s="151" t="s">
        <v>520</v>
      </c>
      <c r="H186" s="152">
        <v>14.04</v>
      </c>
      <c r="I186" s="153"/>
      <c r="L186" s="149"/>
      <c r="M186" s="154"/>
      <c r="T186" s="155"/>
      <c r="AT186" s="150" t="s">
        <v>165</v>
      </c>
      <c r="AU186" s="150" t="s">
        <v>82</v>
      </c>
      <c r="AV186" s="12" t="s">
        <v>82</v>
      </c>
      <c r="AW186" s="12" t="s">
        <v>33</v>
      </c>
      <c r="AX186" s="12" t="s">
        <v>72</v>
      </c>
      <c r="AY186" s="150" t="s">
        <v>147</v>
      </c>
    </row>
    <row r="187" spans="2:65" s="12" customFormat="1">
      <c r="B187" s="149"/>
      <c r="D187" s="145" t="s">
        <v>165</v>
      </c>
      <c r="E187" s="150" t="s">
        <v>3</v>
      </c>
      <c r="F187" s="151" t="s">
        <v>521</v>
      </c>
      <c r="H187" s="152">
        <v>11.52</v>
      </c>
      <c r="I187" s="153"/>
      <c r="L187" s="149"/>
      <c r="M187" s="154"/>
      <c r="T187" s="155"/>
      <c r="AT187" s="150" t="s">
        <v>165</v>
      </c>
      <c r="AU187" s="150" t="s">
        <v>82</v>
      </c>
      <c r="AV187" s="12" t="s">
        <v>82</v>
      </c>
      <c r="AW187" s="12" t="s">
        <v>33</v>
      </c>
      <c r="AX187" s="12" t="s">
        <v>72</v>
      </c>
      <c r="AY187" s="150" t="s">
        <v>147</v>
      </c>
    </row>
    <row r="188" spans="2:65" s="12" customFormat="1">
      <c r="B188" s="149"/>
      <c r="D188" s="145" t="s">
        <v>165</v>
      </c>
      <c r="E188" s="150" t="s">
        <v>3</v>
      </c>
      <c r="F188" s="151" t="s">
        <v>522</v>
      </c>
      <c r="H188" s="152">
        <v>15.12</v>
      </c>
      <c r="I188" s="153"/>
      <c r="L188" s="149"/>
      <c r="M188" s="154"/>
      <c r="T188" s="155"/>
      <c r="AT188" s="150" t="s">
        <v>165</v>
      </c>
      <c r="AU188" s="150" t="s">
        <v>82</v>
      </c>
      <c r="AV188" s="12" t="s">
        <v>82</v>
      </c>
      <c r="AW188" s="12" t="s">
        <v>33</v>
      </c>
      <c r="AX188" s="12" t="s">
        <v>72</v>
      </c>
      <c r="AY188" s="150" t="s">
        <v>147</v>
      </c>
    </row>
    <row r="189" spans="2:65" s="14" customFormat="1">
      <c r="B189" s="167"/>
      <c r="D189" s="145" t="s">
        <v>165</v>
      </c>
      <c r="E189" s="168" t="s">
        <v>3</v>
      </c>
      <c r="F189" s="169" t="s">
        <v>247</v>
      </c>
      <c r="H189" s="170">
        <v>49.32</v>
      </c>
      <c r="I189" s="171"/>
      <c r="L189" s="167"/>
      <c r="M189" s="172"/>
      <c r="T189" s="173"/>
      <c r="AT189" s="168" t="s">
        <v>165</v>
      </c>
      <c r="AU189" s="168" t="s">
        <v>82</v>
      </c>
      <c r="AV189" s="14" t="s">
        <v>173</v>
      </c>
      <c r="AW189" s="14" t="s">
        <v>33</v>
      </c>
      <c r="AX189" s="14" t="s">
        <v>80</v>
      </c>
      <c r="AY189" s="168" t="s">
        <v>147</v>
      </c>
    </row>
    <row r="190" spans="2:65" s="1" customFormat="1" ht="16.5" customHeight="1">
      <c r="B190" s="131"/>
      <c r="C190" s="132" t="s">
        <v>523</v>
      </c>
      <c r="D190" s="132" t="s">
        <v>150</v>
      </c>
      <c r="E190" s="133" t="s">
        <v>524</v>
      </c>
      <c r="F190" s="134" t="s">
        <v>525</v>
      </c>
      <c r="G190" s="135" t="s">
        <v>219</v>
      </c>
      <c r="H190" s="136">
        <v>49.32</v>
      </c>
      <c r="I190" s="137"/>
      <c r="J190" s="138">
        <f>ROUND(I190*H190,2)</f>
        <v>0</v>
      </c>
      <c r="K190" s="134" t="s">
        <v>241</v>
      </c>
      <c r="L190" s="32"/>
      <c r="M190" s="139" t="s">
        <v>3</v>
      </c>
      <c r="N190" s="140" t="s">
        <v>43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173</v>
      </c>
      <c r="AT190" s="143" t="s">
        <v>150</v>
      </c>
      <c r="AU190" s="143" t="s">
        <v>82</v>
      </c>
      <c r="AY190" s="17" t="s">
        <v>147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80</v>
      </c>
      <c r="BK190" s="144">
        <f>ROUND(I190*H190,2)</f>
        <v>0</v>
      </c>
      <c r="BL190" s="17" t="s">
        <v>173</v>
      </c>
      <c r="BM190" s="143" t="s">
        <v>526</v>
      </c>
    </row>
    <row r="191" spans="2:65" s="1" customFormat="1">
      <c r="B191" s="32"/>
      <c r="D191" s="159" t="s">
        <v>243</v>
      </c>
      <c r="F191" s="160" t="s">
        <v>527</v>
      </c>
      <c r="I191" s="147"/>
      <c r="L191" s="32"/>
      <c r="M191" s="148"/>
      <c r="T191" s="53"/>
      <c r="AT191" s="17" t="s">
        <v>243</v>
      </c>
      <c r="AU191" s="17" t="s">
        <v>82</v>
      </c>
    </row>
    <row r="192" spans="2:65" s="13" customFormat="1">
      <c r="B192" s="161"/>
      <c r="D192" s="145" t="s">
        <v>165</v>
      </c>
      <c r="E192" s="162" t="s">
        <v>3</v>
      </c>
      <c r="F192" s="163" t="s">
        <v>432</v>
      </c>
      <c r="H192" s="162" t="s">
        <v>3</v>
      </c>
      <c r="I192" s="164"/>
      <c r="L192" s="161"/>
      <c r="M192" s="165"/>
      <c r="T192" s="166"/>
      <c r="AT192" s="162" t="s">
        <v>165</v>
      </c>
      <c r="AU192" s="162" t="s">
        <v>82</v>
      </c>
      <c r="AV192" s="13" t="s">
        <v>80</v>
      </c>
      <c r="AW192" s="13" t="s">
        <v>33</v>
      </c>
      <c r="AX192" s="13" t="s">
        <v>72</v>
      </c>
      <c r="AY192" s="162" t="s">
        <v>147</v>
      </c>
    </row>
    <row r="193" spans="2:65" s="13" customFormat="1">
      <c r="B193" s="161"/>
      <c r="D193" s="145" t="s">
        <v>165</v>
      </c>
      <c r="E193" s="162" t="s">
        <v>3</v>
      </c>
      <c r="F193" s="163" t="s">
        <v>509</v>
      </c>
      <c r="H193" s="162" t="s">
        <v>3</v>
      </c>
      <c r="I193" s="164"/>
      <c r="L193" s="161"/>
      <c r="M193" s="165"/>
      <c r="T193" s="166"/>
      <c r="AT193" s="162" t="s">
        <v>165</v>
      </c>
      <c r="AU193" s="162" t="s">
        <v>82</v>
      </c>
      <c r="AV193" s="13" t="s">
        <v>80</v>
      </c>
      <c r="AW193" s="13" t="s">
        <v>33</v>
      </c>
      <c r="AX193" s="13" t="s">
        <v>72</v>
      </c>
      <c r="AY193" s="162" t="s">
        <v>147</v>
      </c>
    </row>
    <row r="194" spans="2:65" s="12" customFormat="1">
      <c r="B194" s="149"/>
      <c r="D194" s="145" t="s">
        <v>165</v>
      </c>
      <c r="E194" s="150" t="s">
        <v>3</v>
      </c>
      <c r="F194" s="151" t="s">
        <v>519</v>
      </c>
      <c r="H194" s="152">
        <v>8.64</v>
      </c>
      <c r="I194" s="153"/>
      <c r="L194" s="149"/>
      <c r="M194" s="154"/>
      <c r="T194" s="155"/>
      <c r="AT194" s="150" t="s">
        <v>165</v>
      </c>
      <c r="AU194" s="150" t="s">
        <v>82</v>
      </c>
      <c r="AV194" s="12" t="s">
        <v>82</v>
      </c>
      <c r="AW194" s="12" t="s">
        <v>33</v>
      </c>
      <c r="AX194" s="12" t="s">
        <v>72</v>
      </c>
      <c r="AY194" s="150" t="s">
        <v>147</v>
      </c>
    </row>
    <row r="195" spans="2:65" s="12" customFormat="1">
      <c r="B195" s="149"/>
      <c r="D195" s="145" t="s">
        <v>165</v>
      </c>
      <c r="E195" s="150" t="s">
        <v>3</v>
      </c>
      <c r="F195" s="151" t="s">
        <v>520</v>
      </c>
      <c r="H195" s="152">
        <v>14.04</v>
      </c>
      <c r="I195" s="153"/>
      <c r="L195" s="149"/>
      <c r="M195" s="154"/>
      <c r="T195" s="155"/>
      <c r="AT195" s="150" t="s">
        <v>165</v>
      </c>
      <c r="AU195" s="150" t="s">
        <v>82</v>
      </c>
      <c r="AV195" s="12" t="s">
        <v>82</v>
      </c>
      <c r="AW195" s="12" t="s">
        <v>33</v>
      </c>
      <c r="AX195" s="12" t="s">
        <v>72</v>
      </c>
      <c r="AY195" s="150" t="s">
        <v>147</v>
      </c>
    </row>
    <row r="196" spans="2:65" s="12" customFormat="1">
      <c r="B196" s="149"/>
      <c r="D196" s="145" t="s">
        <v>165</v>
      </c>
      <c r="E196" s="150" t="s">
        <v>3</v>
      </c>
      <c r="F196" s="151" t="s">
        <v>521</v>
      </c>
      <c r="H196" s="152">
        <v>11.52</v>
      </c>
      <c r="I196" s="153"/>
      <c r="L196" s="149"/>
      <c r="M196" s="154"/>
      <c r="T196" s="155"/>
      <c r="AT196" s="150" t="s">
        <v>165</v>
      </c>
      <c r="AU196" s="150" t="s">
        <v>82</v>
      </c>
      <c r="AV196" s="12" t="s">
        <v>82</v>
      </c>
      <c r="AW196" s="12" t="s">
        <v>33</v>
      </c>
      <c r="AX196" s="12" t="s">
        <v>72</v>
      </c>
      <c r="AY196" s="150" t="s">
        <v>147</v>
      </c>
    </row>
    <row r="197" spans="2:65" s="12" customFormat="1">
      <c r="B197" s="149"/>
      <c r="D197" s="145" t="s">
        <v>165</v>
      </c>
      <c r="E197" s="150" t="s">
        <v>3</v>
      </c>
      <c r="F197" s="151" t="s">
        <v>522</v>
      </c>
      <c r="H197" s="152">
        <v>15.12</v>
      </c>
      <c r="I197" s="153"/>
      <c r="L197" s="149"/>
      <c r="M197" s="154"/>
      <c r="T197" s="155"/>
      <c r="AT197" s="150" t="s">
        <v>165</v>
      </c>
      <c r="AU197" s="150" t="s">
        <v>82</v>
      </c>
      <c r="AV197" s="12" t="s">
        <v>82</v>
      </c>
      <c r="AW197" s="12" t="s">
        <v>33</v>
      </c>
      <c r="AX197" s="12" t="s">
        <v>72</v>
      </c>
      <c r="AY197" s="150" t="s">
        <v>147</v>
      </c>
    </row>
    <row r="198" spans="2:65" s="14" customFormat="1">
      <c r="B198" s="167"/>
      <c r="D198" s="145" t="s">
        <v>165</v>
      </c>
      <c r="E198" s="168" t="s">
        <v>3</v>
      </c>
      <c r="F198" s="169" t="s">
        <v>247</v>
      </c>
      <c r="H198" s="170">
        <v>49.32</v>
      </c>
      <c r="I198" s="171"/>
      <c r="L198" s="167"/>
      <c r="M198" s="172"/>
      <c r="T198" s="173"/>
      <c r="AT198" s="168" t="s">
        <v>165</v>
      </c>
      <c r="AU198" s="168" t="s">
        <v>82</v>
      </c>
      <c r="AV198" s="14" t="s">
        <v>173</v>
      </c>
      <c r="AW198" s="14" t="s">
        <v>33</v>
      </c>
      <c r="AX198" s="14" t="s">
        <v>80</v>
      </c>
      <c r="AY198" s="168" t="s">
        <v>147</v>
      </c>
    </row>
    <row r="199" spans="2:65" s="1" customFormat="1" ht="16.5" customHeight="1">
      <c r="B199" s="131"/>
      <c r="C199" s="132" t="s">
        <v>528</v>
      </c>
      <c r="D199" s="132" t="s">
        <v>150</v>
      </c>
      <c r="E199" s="133" t="s">
        <v>529</v>
      </c>
      <c r="F199" s="134" t="s">
        <v>530</v>
      </c>
      <c r="G199" s="135" t="s">
        <v>259</v>
      </c>
      <c r="H199" s="136">
        <v>0.97499999999999998</v>
      </c>
      <c r="I199" s="137"/>
      <c r="J199" s="138">
        <f>ROUND(I199*H199,2)</f>
        <v>0</v>
      </c>
      <c r="K199" s="134" t="s">
        <v>241</v>
      </c>
      <c r="L199" s="32"/>
      <c r="M199" s="139" t="s">
        <v>3</v>
      </c>
      <c r="N199" s="140" t="s">
        <v>43</v>
      </c>
      <c r="P199" s="141">
        <f>O199*H199</f>
        <v>0</v>
      </c>
      <c r="Q199" s="141">
        <v>1.0606199999999999</v>
      </c>
      <c r="R199" s="141">
        <f>Q199*H199</f>
        <v>1.0341045</v>
      </c>
      <c r="S199" s="141">
        <v>0</v>
      </c>
      <c r="T199" s="142">
        <f>S199*H199</f>
        <v>0</v>
      </c>
      <c r="AR199" s="143" t="s">
        <v>173</v>
      </c>
      <c r="AT199" s="143" t="s">
        <v>150</v>
      </c>
      <c r="AU199" s="143" t="s">
        <v>82</v>
      </c>
      <c r="AY199" s="17" t="s">
        <v>147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80</v>
      </c>
      <c r="BK199" s="144">
        <f>ROUND(I199*H199,2)</f>
        <v>0</v>
      </c>
      <c r="BL199" s="17" t="s">
        <v>173</v>
      </c>
      <c r="BM199" s="143" t="s">
        <v>531</v>
      </c>
    </row>
    <row r="200" spans="2:65" s="1" customFormat="1">
      <c r="B200" s="32"/>
      <c r="D200" s="159" t="s">
        <v>243</v>
      </c>
      <c r="F200" s="160" t="s">
        <v>532</v>
      </c>
      <c r="I200" s="147"/>
      <c r="L200" s="32"/>
      <c r="M200" s="148"/>
      <c r="T200" s="53"/>
      <c r="AT200" s="17" t="s">
        <v>243</v>
      </c>
      <c r="AU200" s="17" t="s">
        <v>82</v>
      </c>
    </row>
    <row r="201" spans="2:65" s="13" customFormat="1">
      <c r="B201" s="161"/>
      <c r="D201" s="145" t="s">
        <v>165</v>
      </c>
      <c r="E201" s="162" t="s">
        <v>3</v>
      </c>
      <c r="F201" s="163" t="s">
        <v>432</v>
      </c>
      <c r="H201" s="162" t="s">
        <v>3</v>
      </c>
      <c r="I201" s="164"/>
      <c r="L201" s="161"/>
      <c r="M201" s="165"/>
      <c r="T201" s="166"/>
      <c r="AT201" s="162" t="s">
        <v>165</v>
      </c>
      <c r="AU201" s="162" t="s">
        <v>82</v>
      </c>
      <c r="AV201" s="13" t="s">
        <v>80</v>
      </c>
      <c r="AW201" s="13" t="s">
        <v>33</v>
      </c>
      <c r="AX201" s="13" t="s">
        <v>72</v>
      </c>
      <c r="AY201" s="162" t="s">
        <v>147</v>
      </c>
    </row>
    <row r="202" spans="2:65" s="13" customFormat="1">
      <c r="B202" s="161"/>
      <c r="D202" s="145" t="s">
        <v>165</v>
      </c>
      <c r="E202" s="162" t="s">
        <v>3</v>
      </c>
      <c r="F202" s="163" t="s">
        <v>509</v>
      </c>
      <c r="H202" s="162" t="s">
        <v>3</v>
      </c>
      <c r="I202" s="164"/>
      <c r="L202" s="161"/>
      <c r="M202" s="165"/>
      <c r="T202" s="166"/>
      <c r="AT202" s="162" t="s">
        <v>165</v>
      </c>
      <c r="AU202" s="162" t="s">
        <v>82</v>
      </c>
      <c r="AV202" s="13" t="s">
        <v>80</v>
      </c>
      <c r="AW202" s="13" t="s">
        <v>33</v>
      </c>
      <c r="AX202" s="13" t="s">
        <v>72</v>
      </c>
      <c r="AY202" s="162" t="s">
        <v>147</v>
      </c>
    </row>
    <row r="203" spans="2:65" s="12" customFormat="1">
      <c r="B203" s="149"/>
      <c r="D203" s="145" t="s">
        <v>165</v>
      </c>
      <c r="E203" s="150" t="s">
        <v>3</v>
      </c>
      <c r="F203" s="151" t="s">
        <v>533</v>
      </c>
      <c r="H203" s="152">
        <v>0.97499999999999998</v>
      </c>
      <c r="I203" s="153"/>
      <c r="L203" s="149"/>
      <c r="M203" s="154"/>
      <c r="T203" s="155"/>
      <c r="AT203" s="150" t="s">
        <v>165</v>
      </c>
      <c r="AU203" s="150" t="s">
        <v>82</v>
      </c>
      <c r="AV203" s="12" t="s">
        <v>82</v>
      </c>
      <c r="AW203" s="12" t="s">
        <v>33</v>
      </c>
      <c r="AX203" s="12" t="s">
        <v>80</v>
      </c>
      <c r="AY203" s="150" t="s">
        <v>147</v>
      </c>
    </row>
    <row r="204" spans="2:65" s="11" customFormat="1" ht="22.95" customHeight="1">
      <c r="B204" s="119"/>
      <c r="D204" s="120" t="s">
        <v>71</v>
      </c>
      <c r="E204" s="129" t="s">
        <v>166</v>
      </c>
      <c r="F204" s="129" t="s">
        <v>534</v>
      </c>
      <c r="I204" s="122"/>
      <c r="J204" s="130">
        <f>BK204</f>
        <v>0</v>
      </c>
      <c r="L204" s="119"/>
      <c r="M204" s="124"/>
      <c r="P204" s="125">
        <f>SUM(P205:P250)</f>
        <v>0</v>
      </c>
      <c r="R204" s="125">
        <f>SUM(R205:R250)</f>
        <v>53.352195239999993</v>
      </c>
      <c r="T204" s="126">
        <f>SUM(T205:T250)</f>
        <v>0</v>
      </c>
      <c r="AR204" s="120" t="s">
        <v>80</v>
      </c>
      <c r="AT204" s="127" t="s">
        <v>71</v>
      </c>
      <c r="AU204" s="127" t="s">
        <v>80</v>
      </c>
      <c r="AY204" s="120" t="s">
        <v>147</v>
      </c>
      <c r="BK204" s="128">
        <f>SUM(BK205:BK250)</f>
        <v>0</v>
      </c>
    </row>
    <row r="205" spans="2:65" s="1" customFormat="1" ht="21.75" customHeight="1">
      <c r="B205" s="131"/>
      <c r="C205" s="132" t="s">
        <v>535</v>
      </c>
      <c r="D205" s="132" t="s">
        <v>150</v>
      </c>
      <c r="E205" s="133" t="s">
        <v>536</v>
      </c>
      <c r="F205" s="134" t="s">
        <v>537</v>
      </c>
      <c r="G205" s="135" t="s">
        <v>240</v>
      </c>
      <c r="H205" s="136">
        <v>14.676</v>
      </c>
      <c r="I205" s="137"/>
      <c r="J205" s="138">
        <f>ROUND(I205*H205,2)</f>
        <v>0</v>
      </c>
      <c r="K205" s="134" t="s">
        <v>241</v>
      </c>
      <c r="L205" s="32"/>
      <c r="M205" s="139" t="s">
        <v>3</v>
      </c>
      <c r="N205" s="140" t="s">
        <v>43</v>
      </c>
      <c r="P205" s="141">
        <f>O205*H205</f>
        <v>0</v>
      </c>
      <c r="Q205" s="141">
        <v>2.5018699999999998</v>
      </c>
      <c r="R205" s="141">
        <f>Q205*H205</f>
        <v>36.717444119999996</v>
      </c>
      <c r="S205" s="141">
        <v>0</v>
      </c>
      <c r="T205" s="142">
        <f>S205*H205</f>
        <v>0</v>
      </c>
      <c r="AR205" s="143" t="s">
        <v>173</v>
      </c>
      <c r="AT205" s="143" t="s">
        <v>150</v>
      </c>
      <c r="AU205" s="143" t="s">
        <v>82</v>
      </c>
      <c r="AY205" s="17" t="s">
        <v>147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80</v>
      </c>
      <c r="BK205" s="144">
        <f>ROUND(I205*H205,2)</f>
        <v>0</v>
      </c>
      <c r="BL205" s="17" t="s">
        <v>173</v>
      </c>
      <c r="BM205" s="143" t="s">
        <v>538</v>
      </c>
    </row>
    <row r="206" spans="2:65" s="1" customFormat="1">
      <c r="B206" s="32"/>
      <c r="D206" s="159" t="s">
        <v>243</v>
      </c>
      <c r="F206" s="160" t="s">
        <v>539</v>
      </c>
      <c r="I206" s="147"/>
      <c r="L206" s="32"/>
      <c r="M206" s="148"/>
      <c r="T206" s="53"/>
      <c r="AT206" s="17" t="s">
        <v>243</v>
      </c>
      <c r="AU206" s="17" t="s">
        <v>82</v>
      </c>
    </row>
    <row r="207" spans="2:65" s="13" customFormat="1">
      <c r="B207" s="161"/>
      <c r="D207" s="145" t="s">
        <v>165</v>
      </c>
      <c r="E207" s="162" t="s">
        <v>3</v>
      </c>
      <c r="F207" s="163" t="s">
        <v>432</v>
      </c>
      <c r="H207" s="162" t="s">
        <v>3</v>
      </c>
      <c r="I207" s="164"/>
      <c r="L207" s="161"/>
      <c r="M207" s="165"/>
      <c r="T207" s="166"/>
      <c r="AT207" s="162" t="s">
        <v>165</v>
      </c>
      <c r="AU207" s="162" t="s">
        <v>82</v>
      </c>
      <c r="AV207" s="13" t="s">
        <v>80</v>
      </c>
      <c r="AW207" s="13" t="s">
        <v>33</v>
      </c>
      <c r="AX207" s="13" t="s">
        <v>72</v>
      </c>
      <c r="AY207" s="162" t="s">
        <v>147</v>
      </c>
    </row>
    <row r="208" spans="2:65" s="13" customFormat="1">
      <c r="B208" s="161"/>
      <c r="D208" s="145" t="s">
        <v>165</v>
      </c>
      <c r="E208" s="162" t="s">
        <v>3</v>
      </c>
      <c r="F208" s="163" t="s">
        <v>540</v>
      </c>
      <c r="H208" s="162" t="s">
        <v>3</v>
      </c>
      <c r="I208" s="164"/>
      <c r="L208" s="161"/>
      <c r="M208" s="165"/>
      <c r="T208" s="166"/>
      <c r="AT208" s="162" t="s">
        <v>165</v>
      </c>
      <c r="AU208" s="162" t="s">
        <v>82</v>
      </c>
      <c r="AV208" s="13" t="s">
        <v>80</v>
      </c>
      <c r="AW208" s="13" t="s">
        <v>33</v>
      </c>
      <c r="AX208" s="13" t="s">
        <v>72</v>
      </c>
      <c r="AY208" s="162" t="s">
        <v>147</v>
      </c>
    </row>
    <row r="209" spans="2:65" s="12" customFormat="1">
      <c r="B209" s="149"/>
      <c r="D209" s="145" t="s">
        <v>165</v>
      </c>
      <c r="E209" s="150" t="s">
        <v>3</v>
      </c>
      <c r="F209" s="151" t="s">
        <v>541</v>
      </c>
      <c r="H209" s="152">
        <v>14.676</v>
      </c>
      <c r="I209" s="153"/>
      <c r="L209" s="149"/>
      <c r="M209" s="154"/>
      <c r="T209" s="155"/>
      <c r="AT209" s="150" t="s">
        <v>165</v>
      </c>
      <c r="AU209" s="150" t="s">
        <v>82</v>
      </c>
      <c r="AV209" s="12" t="s">
        <v>82</v>
      </c>
      <c r="AW209" s="12" t="s">
        <v>33</v>
      </c>
      <c r="AX209" s="12" t="s">
        <v>80</v>
      </c>
      <c r="AY209" s="150" t="s">
        <v>147</v>
      </c>
    </row>
    <row r="210" spans="2:65" s="1" customFormat="1" ht="16.5" customHeight="1">
      <c r="B210" s="131"/>
      <c r="C210" s="132" t="s">
        <v>542</v>
      </c>
      <c r="D210" s="132" t="s">
        <v>150</v>
      </c>
      <c r="E210" s="133" t="s">
        <v>543</v>
      </c>
      <c r="F210" s="134" t="s">
        <v>544</v>
      </c>
      <c r="G210" s="135" t="s">
        <v>219</v>
      </c>
      <c r="H210" s="136">
        <v>97.841999999999999</v>
      </c>
      <c r="I210" s="137"/>
      <c r="J210" s="138">
        <f>ROUND(I210*H210,2)</f>
        <v>0</v>
      </c>
      <c r="K210" s="134" t="s">
        <v>241</v>
      </c>
      <c r="L210" s="32"/>
      <c r="M210" s="139" t="s">
        <v>3</v>
      </c>
      <c r="N210" s="140" t="s">
        <v>43</v>
      </c>
      <c r="P210" s="141">
        <f>O210*H210</f>
        <v>0</v>
      </c>
      <c r="Q210" s="141">
        <v>2.7499999999999998E-3</v>
      </c>
      <c r="R210" s="141">
        <f>Q210*H210</f>
        <v>0.26906549999999996</v>
      </c>
      <c r="S210" s="141">
        <v>0</v>
      </c>
      <c r="T210" s="142">
        <f>S210*H210</f>
        <v>0</v>
      </c>
      <c r="AR210" s="143" t="s">
        <v>173</v>
      </c>
      <c r="AT210" s="143" t="s">
        <v>150</v>
      </c>
      <c r="AU210" s="143" t="s">
        <v>82</v>
      </c>
      <c r="AY210" s="17" t="s">
        <v>147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80</v>
      </c>
      <c r="BK210" s="144">
        <f>ROUND(I210*H210,2)</f>
        <v>0</v>
      </c>
      <c r="BL210" s="17" t="s">
        <v>173</v>
      </c>
      <c r="BM210" s="143" t="s">
        <v>545</v>
      </c>
    </row>
    <row r="211" spans="2:65" s="1" customFormat="1">
      <c r="B211" s="32"/>
      <c r="D211" s="159" t="s">
        <v>243</v>
      </c>
      <c r="F211" s="160" t="s">
        <v>546</v>
      </c>
      <c r="I211" s="147"/>
      <c r="L211" s="32"/>
      <c r="M211" s="148"/>
      <c r="T211" s="53"/>
      <c r="AT211" s="17" t="s">
        <v>243</v>
      </c>
      <c r="AU211" s="17" t="s">
        <v>82</v>
      </c>
    </row>
    <row r="212" spans="2:65" s="13" customFormat="1">
      <c r="B212" s="161"/>
      <c r="D212" s="145" t="s">
        <v>165</v>
      </c>
      <c r="E212" s="162" t="s">
        <v>3</v>
      </c>
      <c r="F212" s="163" t="s">
        <v>432</v>
      </c>
      <c r="H212" s="162" t="s">
        <v>3</v>
      </c>
      <c r="I212" s="164"/>
      <c r="L212" s="161"/>
      <c r="M212" s="165"/>
      <c r="T212" s="166"/>
      <c r="AT212" s="162" t="s">
        <v>165</v>
      </c>
      <c r="AU212" s="162" t="s">
        <v>82</v>
      </c>
      <c r="AV212" s="13" t="s">
        <v>80</v>
      </c>
      <c r="AW212" s="13" t="s">
        <v>33</v>
      </c>
      <c r="AX212" s="13" t="s">
        <v>72</v>
      </c>
      <c r="AY212" s="162" t="s">
        <v>147</v>
      </c>
    </row>
    <row r="213" spans="2:65" s="13" customFormat="1">
      <c r="B213" s="161"/>
      <c r="D213" s="145" t="s">
        <v>165</v>
      </c>
      <c r="E213" s="162" t="s">
        <v>3</v>
      </c>
      <c r="F213" s="163" t="s">
        <v>540</v>
      </c>
      <c r="H213" s="162" t="s">
        <v>3</v>
      </c>
      <c r="I213" s="164"/>
      <c r="L213" s="161"/>
      <c r="M213" s="165"/>
      <c r="T213" s="166"/>
      <c r="AT213" s="162" t="s">
        <v>165</v>
      </c>
      <c r="AU213" s="162" t="s">
        <v>82</v>
      </c>
      <c r="AV213" s="13" t="s">
        <v>80</v>
      </c>
      <c r="AW213" s="13" t="s">
        <v>33</v>
      </c>
      <c r="AX213" s="13" t="s">
        <v>72</v>
      </c>
      <c r="AY213" s="162" t="s">
        <v>147</v>
      </c>
    </row>
    <row r="214" spans="2:65" s="12" customFormat="1">
      <c r="B214" s="149"/>
      <c r="D214" s="145" t="s">
        <v>165</v>
      </c>
      <c r="E214" s="150" t="s">
        <v>3</v>
      </c>
      <c r="F214" s="151" t="s">
        <v>547</v>
      </c>
      <c r="H214" s="152">
        <v>97.841999999999999</v>
      </c>
      <c r="I214" s="153"/>
      <c r="L214" s="149"/>
      <c r="M214" s="154"/>
      <c r="T214" s="155"/>
      <c r="AT214" s="150" t="s">
        <v>165</v>
      </c>
      <c r="AU214" s="150" t="s">
        <v>82</v>
      </c>
      <c r="AV214" s="12" t="s">
        <v>82</v>
      </c>
      <c r="AW214" s="12" t="s">
        <v>33</v>
      </c>
      <c r="AX214" s="12" t="s">
        <v>80</v>
      </c>
      <c r="AY214" s="150" t="s">
        <v>147</v>
      </c>
    </row>
    <row r="215" spans="2:65" s="1" customFormat="1" ht="16.5" customHeight="1">
      <c r="B215" s="131"/>
      <c r="C215" s="132" t="s">
        <v>548</v>
      </c>
      <c r="D215" s="132" t="s">
        <v>150</v>
      </c>
      <c r="E215" s="133" t="s">
        <v>549</v>
      </c>
      <c r="F215" s="134" t="s">
        <v>550</v>
      </c>
      <c r="G215" s="135" t="s">
        <v>219</v>
      </c>
      <c r="H215" s="136">
        <v>97.841999999999999</v>
      </c>
      <c r="I215" s="137"/>
      <c r="J215" s="138">
        <f>ROUND(I215*H215,2)</f>
        <v>0</v>
      </c>
      <c r="K215" s="134" t="s">
        <v>241</v>
      </c>
      <c r="L215" s="32"/>
      <c r="M215" s="139" t="s">
        <v>3</v>
      </c>
      <c r="N215" s="140" t="s">
        <v>43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173</v>
      </c>
      <c r="AT215" s="143" t="s">
        <v>150</v>
      </c>
      <c r="AU215" s="143" t="s">
        <v>82</v>
      </c>
      <c r="AY215" s="17" t="s">
        <v>147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80</v>
      </c>
      <c r="BK215" s="144">
        <f>ROUND(I215*H215,2)</f>
        <v>0</v>
      </c>
      <c r="BL215" s="17" t="s">
        <v>173</v>
      </c>
      <c r="BM215" s="143" t="s">
        <v>551</v>
      </c>
    </row>
    <row r="216" spans="2:65" s="1" customFormat="1">
      <c r="B216" s="32"/>
      <c r="D216" s="159" t="s">
        <v>243</v>
      </c>
      <c r="F216" s="160" t="s">
        <v>552</v>
      </c>
      <c r="I216" s="147"/>
      <c r="L216" s="32"/>
      <c r="M216" s="148"/>
      <c r="T216" s="53"/>
      <c r="AT216" s="17" t="s">
        <v>243</v>
      </c>
      <c r="AU216" s="17" t="s">
        <v>82</v>
      </c>
    </row>
    <row r="217" spans="2:65" s="13" customFormat="1">
      <c r="B217" s="161"/>
      <c r="D217" s="145" t="s">
        <v>165</v>
      </c>
      <c r="E217" s="162" t="s">
        <v>3</v>
      </c>
      <c r="F217" s="163" t="s">
        <v>432</v>
      </c>
      <c r="H217" s="162" t="s">
        <v>3</v>
      </c>
      <c r="I217" s="164"/>
      <c r="L217" s="161"/>
      <c r="M217" s="165"/>
      <c r="T217" s="166"/>
      <c r="AT217" s="162" t="s">
        <v>165</v>
      </c>
      <c r="AU217" s="162" t="s">
        <v>82</v>
      </c>
      <c r="AV217" s="13" t="s">
        <v>80</v>
      </c>
      <c r="AW217" s="13" t="s">
        <v>33</v>
      </c>
      <c r="AX217" s="13" t="s">
        <v>72</v>
      </c>
      <c r="AY217" s="162" t="s">
        <v>147</v>
      </c>
    </row>
    <row r="218" spans="2:65" s="13" customFormat="1">
      <c r="B218" s="161"/>
      <c r="D218" s="145" t="s">
        <v>165</v>
      </c>
      <c r="E218" s="162" t="s">
        <v>3</v>
      </c>
      <c r="F218" s="163" t="s">
        <v>540</v>
      </c>
      <c r="H218" s="162" t="s">
        <v>3</v>
      </c>
      <c r="I218" s="164"/>
      <c r="L218" s="161"/>
      <c r="M218" s="165"/>
      <c r="T218" s="166"/>
      <c r="AT218" s="162" t="s">
        <v>165</v>
      </c>
      <c r="AU218" s="162" t="s">
        <v>82</v>
      </c>
      <c r="AV218" s="13" t="s">
        <v>80</v>
      </c>
      <c r="AW218" s="13" t="s">
        <v>33</v>
      </c>
      <c r="AX218" s="13" t="s">
        <v>72</v>
      </c>
      <c r="AY218" s="162" t="s">
        <v>147</v>
      </c>
    </row>
    <row r="219" spans="2:65" s="12" customFormat="1">
      <c r="B219" s="149"/>
      <c r="D219" s="145" t="s">
        <v>165</v>
      </c>
      <c r="E219" s="150" t="s">
        <v>3</v>
      </c>
      <c r="F219" s="151" t="s">
        <v>547</v>
      </c>
      <c r="H219" s="152">
        <v>97.841999999999999</v>
      </c>
      <c r="I219" s="153"/>
      <c r="L219" s="149"/>
      <c r="M219" s="154"/>
      <c r="T219" s="155"/>
      <c r="AT219" s="150" t="s">
        <v>165</v>
      </c>
      <c r="AU219" s="150" t="s">
        <v>82</v>
      </c>
      <c r="AV219" s="12" t="s">
        <v>82</v>
      </c>
      <c r="AW219" s="12" t="s">
        <v>33</v>
      </c>
      <c r="AX219" s="12" t="s">
        <v>80</v>
      </c>
      <c r="AY219" s="150" t="s">
        <v>147</v>
      </c>
    </row>
    <row r="220" spans="2:65" s="1" customFormat="1" ht="16.5" customHeight="1">
      <c r="B220" s="131"/>
      <c r="C220" s="132" t="s">
        <v>553</v>
      </c>
      <c r="D220" s="132" t="s">
        <v>150</v>
      </c>
      <c r="E220" s="133" t="s">
        <v>554</v>
      </c>
      <c r="F220" s="134" t="s">
        <v>555</v>
      </c>
      <c r="G220" s="135" t="s">
        <v>219</v>
      </c>
      <c r="H220" s="136">
        <v>97.841999999999999</v>
      </c>
      <c r="I220" s="137"/>
      <c r="J220" s="138">
        <f>ROUND(I220*H220,2)</f>
        <v>0</v>
      </c>
      <c r="K220" s="134" t="s">
        <v>241</v>
      </c>
      <c r="L220" s="32"/>
      <c r="M220" s="139" t="s">
        <v>3</v>
      </c>
      <c r="N220" s="140" t="s">
        <v>43</v>
      </c>
      <c r="P220" s="141">
        <f>O220*H220</f>
        <v>0</v>
      </c>
      <c r="Q220" s="141">
        <v>2.5000000000000001E-3</v>
      </c>
      <c r="R220" s="141">
        <f>Q220*H220</f>
        <v>0.24460499999999999</v>
      </c>
      <c r="S220" s="141">
        <v>0</v>
      </c>
      <c r="T220" s="142">
        <f>S220*H220</f>
        <v>0</v>
      </c>
      <c r="AR220" s="143" t="s">
        <v>173</v>
      </c>
      <c r="AT220" s="143" t="s">
        <v>150</v>
      </c>
      <c r="AU220" s="143" t="s">
        <v>82</v>
      </c>
      <c r="AY220" s="17" t="s">
        <v>147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80</v>
      </c>
      <c r="BK220" s="144">
        <f>ROUND(I220*H220,2)</f>
        <v>0</v>
      </c>
      <c r="BL220" s="17" t="s">
        <v>173</v>
      </c>
      <c r="BM220" s="143" t="s">
        <v>556</v>
      </c>
    </row>
    <row r="221" spans="2:65" s="1" customFormat="1">
      <c r="B221" s="32"/>
      <c r="D221" s="159" t="s">
        <v>243</v>
      </c>
      <c r="F221" s="160" t="s">
        <v>557</v>
      </c>
      <c r="I221" s="147"/>
      <c r="L221" s="32"/>
      <c r="M221" s="148"/>
      <c r="T221" s="53"/>
      <c r="AT221" s="17" t="s">
        <v>243</v>
      </c>
      <c r="AU221" s="17" t="s">
        <v>82</v>
      </c>
    </row>
    <row r="222" spans="2:65" s="13" customFormat="1">
      <c r="B222" s="161"/>
      <c r="D222" s="145" t="s">
        <v>165</v>
      </c>
      <c r="E222" s="162" t="s">
        <v>3</v>
      </c>
      <c r="F222" s="163" t="s">
        <v>432</v>
      </c>
      <c r="H222" s="162" t="s">
        <v>3</v>
      </c>
      <c r="I222" s="164"/>
      <c r="L222" s="161"/>
      <c r="M222" s="165"/>
      <c r="T222" s="166"/>
      <c r="AT222" s="162" t="s">
        <v>165</v>
      </c>
      <c r="AU222" s="162" t="s">
        <v>82</v>
      </c>
      <c r="AV222" s="13" t="s">
        <v>80</v>
      </c>
      <c r="AW222" s="13" t="s">
        <v>33</v>
      </c>
      <c r="AX222" s="13" t="s">
        <v>72</v>
      </c>
      <c r="AY222" s="162" t="s">
        <v>147</v>
      </c>
    </row>
    <row r="223" spans="2:65" s="13" customFormat="1">
      <c r="B223" s="161"/>
      <c r="D223" s="145" t="s">
        <v>165</v>
      </c>
      <c r="E223" s="162" t="s">
        <v>3</v>
      </c>
      <c r="F223" s="163" t="s">
        <v>540</v>
      </c>
      <c r="H223" s="162" t="s">
        <v>3</v>
      </c>
      <c r="I223" s="164"/>
      <c r="L223" s="161"/>
      <c r="M223" s="165"/>
      <c r="T223" s="166"/>
      <c r="AT223" s="162" t="s">
        <v>165</v>
      </c>
      <c r="AU223" s="162" t="s">
        <v>82</v>
      </c>
      <c r="AV223" s="13" t="s">
        <v>80</v>
      </c>
      <c r="AW223" s="13" t="s">
        <v>33</v>
      </c>
      <c r="AX223" s="13" t="s">
        <v>72</v>
      </c>
      <c r="AY223" s="162" t="s">
        <v>147</v>
      </c>
    </row>
    <row r="224" spans="2:65" s="12" customFormat="1">
      <c r="B224" s="149"/>
      <c r="D224" s="145" t="s">
        <v>165</v>
      </c>
      <c r="E224" s="150" t="s">
        <v>3</v>
      </c>
      <c r="F224" s="151" t="s">
        <v>547</v>
      </c>
      <c r="H224" s="152">
        <v>97.841999999999999</v>
      </c>
      <c r="I224" s="153"/>
      <c r="L224" s="149"/>
      <c r="M224" s="154"/>
      <c r="T224" s="155"/>
      <c r="AT224" s="150" t="s">
        <v>165</v>
      </c>
      <c r="AU224" s="150" t="s">
        <v>82</v>
      </c>
      <c r="AV224" s="12" t="s">
        <v>82</v>
      </c>
      <c r="AW224" s="12" t="s">
        <v>33</v>
      </c>
      <c r="AX224" s="12" t="s">
        <v>80</v>
      </c>
      <c r="AY224" s="150" t="s">
        <v>147</v>
      </c>
    </row>
    <row r="225" spans="2:65" s="1" customFormat="1" ht="24.15" customHeight="1">
      <c r="B225" s="131"/>
      <c r="C225" s="132" t="s">
        <v>8</v>
      </c>
      <c r="D225" s="132" t="s">
        <v>150</v>
      </c>
      <c r="E225" s="133" t="s">
        <v>558</v>
      </c>
      <c r="F225" s="134" t="s">
        <v>559</v>
      </c>
      <c r="G225" s="135" t="s">
        <v>259</v>
      </c>
      <c r="H225" s="136">
        <v>1.321</v>
      </c>
      <c r="I225" s="137"/>
      <c r="J225" s="138">
        <f>ROUND(I225*H225,2)</f>
        <v>0</v>
      </c>
      <c r="K225" s="134" t="s">
        <v>241</v>
      </c>
      <c r="L225" s="32"/>
      <c r="M225" s="139" t="s">
        <v>3</v>
      </c>
      <c r="N225" s="140" t="s">
        <v>43</v>
      </c>
      <c r="P225" s="141">
        <f>O225*H225</f>
        <v>0</v>
      </c>
      <c r="Q225" s="141">
        <v>1.04922</v>
      </c>
      <c r="R225" s="141">
        <f>Q225*H225</f>
        <v>1.3860196199999999</v>
      </c>
      <c r="S225" s="141">
        <v>0</v>
      </c>
      <c r="T225" s="142">
        <f>S225*H225</f>
        <v>0</v>
      </c>
      <c r="AR225" s="143" t="s">
        <v>173</v>
      </c>
      <c r="AT225" s="143" t="s">
        <v>150</v>
      </c>
      <c r="AU225" s="143" t="s">
        <v>82</v>
      </c>
      <c r="AY225" s="17" t="s">
        <v>147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80</v>
      </c>
      <c r="BK225" s="144">
        <f>ROUND(I225*H225,2)</f>
        <v>0</v>
      </c>
      <c r="BL225" s="17" t="s">
        <v>173</v>
      </c>
      <c r="BM225" s="143" t="s">
        <v>560</v>
      </c>
    </row>
    <row r="226" spans="2:65" s="1" customFormat="1">
      <c r="B226" s="32"/>
      <c r="D226" s="159" t="s">
        <v>243</v>
      </c>
      <c r="F226" s="160" t="s">
        <v>561</v>
      </c>
      <c r="I226" s="147"/>
      <c r="L226" s="32"/>
      <c r="M226" s="148"/>
      <c r="T226" s="53"/>
      <c r="AT226" s="17" t="s">
        <v>243</v>
      </c>
      <c r="AU226" s="17" t="s">
        <v>82</v>
      </c>
    </row>
    <row r="227" spans="2:65" s="13" customFormat="1">
      <c r="B227" s="161"/>
      <c r="D227" s="145" t="s">
        <v>165</v>
      </c>
      <c r="E227" s="162" t="s">
        <v>3</v>
      </c>
      <c r="F227" s="163" t="s">
        <v>432</v>
      </c>
      <c r="H227" s="162" t="s">
        <v>3</v>
      </c>
      <c r="I227" s="164"/>
      <c r="L227" s="161"/>
      <c r="M227" s="165"/>
      <c r="T227" s="166"/>
      <c r="AT227" s="162" t="s">
        <v>165</v>
      </c>
      <c r="AU227" s="162" t="s">
        <v>82</v>
      </c>
      <c r="AV227" s="13" t="s">
        <v>80</v>
      </c>
      <c r="AW227" s="13" t="s">
        <v>33</v>
      </c>
      <c r="AX227" s="13" t="s">
        <v>72</v>
      </c>
      <c r="AY227" s="162" t="s">
        <v>147</v>
      </c>
    </row>
    <row r="228" spans="2:65" s="13" customFormat="1">
      <c r="B228" s="161"/>
      <c r="D228" s="145" t="s">
        <v>165</v>
      </c>
      <c r="E228" s="162" t="s">
        <v>3</v>
      </c>
      <c r="F228" s="163" t="s">
        <v>540</v>
      </c>
      <c r="H228" s="162" t="s">
        <v>3</v>
      </c>
      <c r="I228" s="164"/>
      <c r="L228" s="161"/>
      <c r="M228" s="165"/>
      <c r="T228" s="166"/>
      <c r="AT228" s="162" t="s">
        <v>165</v>
      </c>
      <c r="AU228" s="162" t="s">
        <v>82</v>
      </c>
      <c r="AV228" s="13" t="s">
        <v>80</v>
      </c>
      <c r="AW228" s="13" t="s">
        <v>33</v>
      </c>
      <c r="AX228" s="13" t="s">
        <v>72</v>
      </c>
      <c r="AY228" s="162" t="s">
        <v>147</v>
      </c>
    </row>
    <row r="229" spans="2:65" s="12" customFormat="1">
      <c r="B229" s="149"/>
      <c r="D229" s="145" t="s">
        <v>165</v>
      </c>
      <c r="E229" s="150" t="s">
        <v>3</v>
      </c>
      <c r="F229" s="151" t="s">
        <v>562</v>
      </c>
      <c r="H229" s="152">
        <v>1.321</v>
      </c>
      <c r="I229" s="153"/>
      <c r="L229" s="149"/>
      <c r="M229" s="154"/>
      <c r="T229" s="155"/>
      <c r="AT229" s="150" t="s">
        <v>165</v>
      </c>
      <c r="AU229" s="150" t="s">
        <v>82</v>
      </c>
      <c r="AV229" s="12" t="s">
        <v>82</v>
      </c>
      <c r="AW229" s="12" t="s">
        <v>33</v>
      </c>
      <c r="AX229" s="12" t="s">
        <v>80</v>
      </c>
      <c r="AY229" s="150" t="s">
        <v>147</v>
      </c>
    </row>
    <row r="230" spans="2:65" s="1" customFormat="1" ht="21.75" customHeight="1">
      <c r="B230" s="131"/>
      <c r="C230" s="132" t="s">
        <v>563</v>
      </c>
      <c r="D230" s="132" t="s">
        <v>150</v>
      </c>
      <c r="E230" s="133" t="s">
        <v>564</v>
      </c>
      <c r="F230" s="134" t="s">
        <v>565</v>
      </c>
      <c r="G230" s="135" t="s">
        <v>259</v>
      </c>
      <c r="H230" s="136">
        <v>7.63</v>
      </c>
      <c r="I230" s="137"/>
      <c r="J230" s="138">
        <f>ROUND(I230*H230,2)</f>
        <v>0</v>
      </c>
      <c r="K230" s="134" t="s">
        <v>241</v>
      </c>
      <c r="L230" s="32"/>
      <c r="M230" s="139" t="s">
        <v>3</v>
      </c>
      <c r="N230" s="140" t="s">
        <v>43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173</v>
      </c>
      <c r="AT230" s="143" t="s">
        <v>150</v>
      </c>
      <c r="AU230" s="143" t="s">
        <v>82</v>
      </c>
      <c r="AY230" s="17" t="s">
        <v>147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80</v>
      </c>
      <c r="BK230" s="144">
        <f>ROUND(I230*H230,2)</f>
        <v>0</v>
      </c>
      <c r="BL230" s="17" t="s">
        <v>173</v>
      </c>
      <c r="BM230" s="143" t="s">
        <v>566</v>
      </c>
    </row>
    <row r="231" spans="2:65" s="1" customFormat="1">
      <c r="B231" s="32"/>
      <c r="D231" s="159" t="s">
        <v>243</v>
      </c>
      <c r="F231" s="160" t="s">
        <v>567</v>
      </c>
      <c r="I231" s="147"/>
      <c r="L231" s="32"/>
      <c r="M231" s="148"/>
      <c r="T231" s="53"/>
      <c r="AT231" s="17" t="s">
        <v>243</v>
      </c>
      <c r="AU231" s="17" t="s">
        <v>82</v>
      </c>
    </row>
    <row r="232" spans="2:65" s="13" customFormat="1">
      <c r="B232" s="161"/>
      <c r="D232" s="145" t="s">
        <v>165</v>
      </c>
      <c r="E232" s="162" t="s">
        <v>3</v>
      </c>
      <c r="F232" s="163" t="s">
        <v>568</v>
      </c>
      <c r="H232" s="162" t="s">
        <v>3</v>
      </c>
      <c r="I232" s="164"/>
      <c r="L232" s="161"/>
      <c r="M232" s="165"/>
      <c r="T232" s="166"/>
      <c r="AT232" s="162" t="s">
        <v>165</v>
      </c>
      <c r="AU232" s="162" t="s">
        <v>82</v>
      </c>
      <c r="AV232" s="13" t="s">
        <v>80</v>
      </c>
      <c r="AW232" s="13" t="s">
        <v>33</v>
      </c>
      <c r="AX232" s="13" t="s">
        <v>72</v>
      </c>
      <c r="AY232" s="162" t="s">
        <v>147</v>
      </c>
    </row>
    <row r="233" spans="2:65" s="12" customFormat="1">
      <c r="B233" s="149"/>
      <c r="D233" s="145" t="s">
        <v>165</v>
      </c>
      <c r="E233" s="150" t="s">
        <v>3</v>
      </c>
      <c r="F233" s="151" t="s">
        <v>569</v>
      </c>
      <c r="H233" s="152">
        <v>7.63</v>
      </c>
      <c r="I233" s="153"/>
      <c r="L233" s="149"/>
      <c r="M233" s="154"/>
      <c r="T233" s="155"/>
      <c r="AT233" s="150" t="s">
        <v>165</v>
      </c>
      <c r="AU233" s="150" t="s">
        <v>82</v>
      </c>
      <c r="AV233" s="12" t="s">
        <v>82</v>
      </c>
      <c r="AW233" s="12" t="s">
        <v>33</v>
      </c>
      <c r="AX233" s="12" t="s">
        <v>80</v>
      </c>
      <c r="AY233" s="150" t="s">
        <v>147</v>
      </c>
    </row>
    <row r="234" spans="2:65" s="1" customFormat="1" ht="24.15" customHeight="1">
      <c r="B234" s="131"/>
      <c r="C234" s="181" t="s">
        <v>570</v>
      </c>
      <c r="D234" s="181" t="s">
        <v>474</v>
      </c>
      <c r="E234" s="182" t="s">
        <v>571</v>
      </c>
      <c r="F234" s="183" t="s">
        <v>572</v>
      </c>
      <c r="G234" s="184" t="s">
        <v>259</v>
      </c>
      <c r="H234" s="185">
        <v>7.63</v>
      </c>
      <c r="I234" s="186"/>
      <c r="J234" s="187">
        <f>ROUND(I234*H234,2)</f>
        <v>0</v>
      </c>
      <c r="K234" s="183" t="s">
        <v>573</v>
      </c>
      <c r="L234" s="188"/>
      <c r="M234" s="189" t="s">
        <v>3</v>
      </c>
      <c r="N234" s="190" t="s">
        <v>43</v>
      </c>
      <c r="P234" s="141">
        <f>O234*H234</f>
        <v>0</v>
      </c>
      <c r="Q234" s="141">
        <v>1</v>
      </c>
      <c r="R234" s="141">
        <f>Q234*H234</f>
        <v>7.63</v>
      </c>
      <c r="S234" s="141">
        <v>0</v>
      </c>
      <c r="T234" s="142">
        <f>S234*H234</f>
        <v>0</v>
      </c>
      <c r="AR234" s="143" t="s">
        <v>194</v>
      </c>
      <c r="AT234" s="143" t="s">
        <v>474</v>
      </c>
      <c r="AU234" s="143" t="s">
        <v>82</v>
      </c>
      <c r="AY234" s="17" t="s">
        <v>147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80</v>
      </c>
      <c r="BK234" s="144">
        <f>ROUND(I234*H234,2)</f>
        <v>0</v>
      </c>
      <c r="BL234" s="17" t="s">
        <v>173</v>
      </c>
      <c r="BM234" s="143" t="s">
        <v>574</v>
      </c>
    </row>
    <row r="235" spans="2:65" s="13" customFormat="1">
      <c r="B235" s="161"/>
      <c r="D235" s="145" t="s">
        <v>165</v>
      </c>
      <c r="E235" s="162" t="s">
        <v>3</v>
      </c>
      <c r="F235" s="163" t="s">
        <v>568</v>
      </c>
      <c r="H235" s="162" t="s">
        <v>3</v>
      </c>
      <c r="I235" s="164"/>
      <c r="L235" s="161"/>
      <c r="M235" s="165"/>
      <c r="T235" s="166"/>
      <c r="AT235" s="162" t="s">
        <v>165</v>
      </c>
      <c r="AU235" s="162" t="s">
        <v>82</v>
      </c>
      <c r="AV235" s="13" t="s">
        <v>80</v>
      </c>
      <c r="AW235" s="13" t="s">
        <v>33</v>
      </c>
      <c r="AX235" s="13" t="s">
        <v>72</v>
      </c>
      <c r="AY235" s="162" t="s">
        <v>147</v>
      </c>
    </row>
    <row r="236" spans="2:65" s="12" customFormat="1">
      <c r="B236" s="149"/>
      <c r="D236" s="145" t="s">
        <v>165</v>
      </c>
      <c r="E236" s="150" t="s">
        <v>3</v>
      </c>
      <c r="F236" s="151" t="s">
        <v>569</v>
      </c>
      <c r="H236" s="152">
        <v>7.63</v>
      </c>
      <c r="I236" s="153"/>
      <c r="L236" s="149"/>
      <c r="M236" s="154"/>
      <c r="T236" s="155"/>
      <c r="AT236" s="150" t="s">
        <v>165</v>
      </c>
      <c r="AU236" s="150" t="s">
        <v>82</v>
      </c>
      <c r="AV236" s="12" t="s">
        <v>82</v>
      </c>
      <c r="AW236" s="12" t="s">
        <v>33</v>
      </c>
      <c r="AX236" s="12" t="s">
        <v>80</v>
      </c>
      <c r="AY236" s="150" t="s">
        <v>147</v>
      </c>
    </row>
    <row r="237" spans="2:65" s="1" customFormat="1" ht="33" customHeight="1">
      <c r="B237" s="131"/>
      <c r="C237" s="132" t="s">
        <v>575</v>
      </c>
      <c r="D237" s="132" t="s">
        <v>150</v>
      </c>
      <c r="E237" s="133" t="s">
        <v>576</v>
      </c>
      <c r="F237" s="134" t="s">
        <v>577</v>
      </c>
      <c r="G237" s="135" t="s">
        <v>219</v>
      </c>
      <c r="H237" s="136">
        <v>307.49200000000002</v>
      </c>
      <c r="I237" s="137"/>
      <c r="J237" s="138">
        <f>ROUND(I237*H237,2)</f>
        <v>0</v>
      </c>
      <c r="K237" s="134" t="s">
        <v>241</v>
      </c>
      <c r="L237" s="32"/>
      <c r="M237" s="139" t="s">
        <v>3</v>
      </c>
      <c r="N237" s="140" t="s">
        <v>43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173</v>
      </c>
      <c r="AT237" s="143" t="s">
        <v>150</v>
      </c>
      <c r="AU237" s="143" t="s">
        <v>82</v>
      </c>
      <c r="AY237" s="17" t="s">
        <v>147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80</v>
      </c>
      <c r="BK237" s="144">
        <f>ROUND(I237*H237,2)</f>
        <v>0</v>
      </c>
      <c r="BL237" s="17" t="s">
        <v>173</v>
      </c>
      <c r="BM237" s="143" t="s">
        <v>578</v>
      </c>
    </row>
    <row r="238" spans="2:65" s="1" customFormat="1">
      <c r="B238" s="32"/>
      <c r="D238" s="159" t="s">
        <v>243</v>
      </c>
      <c r="F238" s="160" t="s">
        <v>579</v>
      </c>
      <c r="I238" s="147"/>
      <c r="L238" s="32"/>
      <c r="M238" s="148"/>
      <c r="T238" s="53"/>
      <c r="AT238" s="17" t="s">
        <v>243</v>
      </c>
      <c r="AU238" s="17" t="s">
        <v>82</v>
      </c>
    </row>
    <row r="239" spans="2:65" s="13" customFormat="1">
      <c r="B239" s="161"/>
      <c r="D239" s="145" t="s">
        <v>165</v>
      </c>
      <c r="E239" s="162" t="s">
        <v>3</v>
      </c>
      <c r="F239" s="163" t="s">
        <v>580</v>
      </c>
      <c r="H239" s="162" t="s">
        <v>3</v>
      </c>
      <c r="I239" s="164"/>
      <c r="L239" s="161"/>
      <c r="M239" s="165"/>
      <c r="T239" s="166"/>
      <c r="AT239" s="162" t="s">
        <v>165</v>
      </c>
      <c r="AU239" s="162" t="s">
        <v>82</v>
      </c>
      <c r="AV239" s="13" t="s">
        <v>80</v>
      </c>
      <c r="AW239" s="13" t="s">
        <v>33</v>
      </c>
      <c r="AX239" s="13" t="s">
        <v>72</v>
      </c>
      <c r="AY239" s="162" t="s">
        <v>147</v>
      </c>
    </row>
    <row r="240" spans="2:65" s="12" customFormat="1">
      <c r="B240" s="149"/>
      <c r="D240" s="145" t="s">
        <v>165</v>
      </c>
      <c r="E240" s="150" t="s">
        <v>3</v>
      </c>
      <c r="F240" s="151" t="s">
        <v>581</v>
      </c>
      <c r="H240" s="152">
        <v>141.59200000000001</v>
      </c>
      <c r="I240" s="153"/>
      <c r="L240" s="149"/>
      <c r="M240" s="154"/>
      <c r="T240" s="155"/>
      <c r="AT240" s="150" t="s">
        <v>165</v>
      </c>
      <c r="AU240" s="150" t="s">
        <v>82</v>
      </c>
      <c r="AV240" s="12" t="s">
        <v>82</v>
      </c>
      <c r="AW240" s="12" t="s">
        <v>33</v>
      </c>
      <c r="AX240" s="12" t="s">
        <v>72</v>
      </c>
      <c r="AY240" s="150" t="s">
        <v>147</v>
      </c>
    </row>
    <row r="241" spans="2:65" s="12" customFormat="1">
      <c r="B241" s="149"/>
      <c r="D241" s="145" t="s">
        <v>165</v>
      </c>
      <c r="E241" s="150" t="s">
        <v>3</v>
      </c>
      <c r="F241" s="151" t="s">
        <v>582</v>
      </c>
      <c r="H241" s="152">
        <v>127.56</v>
      </c>
      <c r="I241" s="153"/>
      <c r="L241" s="149"/>
      <c r="M241" s="154"/>
      <c r="T241" s="155"/>
      <c r="AT241" s="150" t="s">
        <v>165</v>
      </c>
      <c r="AU241" s="150" t="s">
        <v>82</v>
      </c>
      <c r="AV241" s="12" t="s">
        <v>82</v>
      </c>
      <c r="AW241" s="12" t="s">
        <v>33</v>
      </c>
      <c r="AX241" s="12" t="s">
        <v>72</v>
      </c>
      <c r="AY241" s="150" t="s">
        <v>147</v>
      </c>
    </row>
    <row r="242" spans="2:65" s="12" customFormat="1">
      <c r="B242" s="149"/>
      <c r="D242" s="145" t="s">
        <v>165</v>
      </c>
      <c r="E242" s="150" t="s">
        <v>3</v>
      </c>
      <c r="F242" s="151" t="s">
        <v>583</v>
      </c>
      <c r="H242" s="152">
        <v>64.260000000000005</v>
      </c>
      <c r="I242" s="153"/>
      <c r="L242" s="149"/>
      <c r="M242" s="154"/>
      <c r="T242" s="155"/>
      <c r="AT242" s="150" t="s">
        <v>165</v>
      </c>
      <c r="AU242" s="150" t="s">
        <v>82</v>
      </c>
      <c r="AV242" s="12" t="s">
        <v>82</v>
      </c>
      <c r="AW242" s="12" t="s">
        <v>33</v>
      </c>
      <c r="AX242" s="12" t="s">
        <v>72</v>
      </c>
      <c r="AY242" s="150" t="s">
        <v>147</v>
      </c>
    </row>
    <row r="243" spans="2:65" s="12" customFormat="1">
      <c r="B243" s="149"/>
      <c r="D243" s="145" t="s">
        <v>165</v>
      </c>
      <c r="E243" s="150" t="s">
        <v>3</v>
      </c>
      <c r="F243" s="151" t="s">
        <v>584</v>
      </c>
      <c r="H243" s="152">
        <v>-25.92</v>
      </c>
      <c r="I243" s="153"/>
      <c r="L243" s="149"/>
      <c r="M243" s="154"/>
      <c r="T243" s="155"/>
      <c r="AT243" s="150" t="s">
        <v>165</v>
      </c>
      <c r="AU243" s="150" t="s">
        <v>82</v>
      </c>
      <c r="AV243" s="12" t="s">
        <v>82</v>
      </c>
      <c r="AW243" s="12" t="s">
        <v>33</v>
      </c>
      <c r="AX243" s="12" t="s">
        <v>72</v>
      </c>
      <c r="AY243" s="150" t="s">
        <v>147</v>
      </c>
    </row>
    <row r="244" spans="2:65" s="14" customFormat="1">
      <c r="B244" s="167"/>
      <c r="D244" s="145" t="s">
        <v>165</v>
      </c>
      <c r="E244" s="168" t="s">
        <v>3</v>
      </c>
      <c r="F244" s="169" t="s">
        <v>247</v>
      </c>
      <c r="H244" s="170">
        <v>307.49200000000002</v>
      </c>
      <c r="I244" s="171"/>
      <c r="L244" s="167"/>
      <c r="M244" s="172"/>
      <c r="T244" s="173"/>
      <c r="AT244" s="168" t="s">
        <v>165</v>
      </c>
      <c r="AU244" s="168" t="s">
        <v>82</v>
      </c>
      <c r="AV244" s="14" t="s">
        <v>173</v>
      </c>
      <c r="AW244" s="14" t="s">
        <v>33</v>
      </c>
      <c r="AX244" s="14" t="s">
        <v>80</v>
      </c>
      <c r="AY244" s="168" t="s">
        <v>147</v>
      </c>
    </row>
    <row r="245" spans="2:65" s="1" customFormat="1" ht="37.950000000000003" customHeight="1">
      <c r="B245" s="131"/>
      <c r="C245" s="181" t="s">
        <v>585</v>
      </c>
      <c r="D245" s="181" t="s">
        <v>474</v>
      </c>
      <c r="E245" s="182" t="s">
        <v>586</v>
      </c>
      <c r="F245" s="183" t="s">
        <v>587</v>
      </c>
      <c r="G245" s="184" t="s">
        <v>219</v>
      </c>
      <c r="H245" s="185">
        <v>338.24099999999999</v>
      </c>
      <c r="I245" s="186"/>
      <c r="J245" s="187">
        <f>ROUND(I245*H245,2)</f>
        <v>0</v>
      </c>
      <c r="K245" s="183" t="s">
        <v>241</v>
      </c>
      <c r="L245" s="188"/>
      <c r="M245" s="189" t="s">
        <v>3</v>
      </c>
      <c r="N245" s="190" t="s">
        <v>43</v>
      </c>
      <c r="P245" s="141">
        <f>O245*H245</f>
        <v>0</v>
      </c>
      <c r="Q245" s="141">
        <v>2.1000000000000001E-2</v>
      </c>
      <c r="R245" s="141">
        <f>Q245*H245</f>
        <v>7.1030610000000003</v>
      </c>
      <c r="S245" s="141">
        <v>0</v>
      </c>
      <c r="T245" s="142">
        <f>S245*H245</f>
        <v>0</v>
      </c>
      <c r="AR245" s="143" t="s">
        <v>194</v>
      </c>
      <c r="AT245" s="143" t="s">
        <v>474</v>
      </c>
      <c r="AU245" s="143" t="s">
        <v>82</v>
      </c>
      <c r="AY245" s="17" t="s">
        <v>147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80</v>
      </c>
      <c r="BK245" s="144">
        <f>ROUND(I245*H245,2)</f>
        <v>0</v>
      </c>
      <c r="BL245" s="17" t="s">
        <v>173</v>
      </c>
      <c r="BM245" s="143" t="s">
        <v>588</v>
      </c>
    </row>
    <row r="246" spans="2:65" s="12" customFormat="1">
      <c r="B246" s="149"/>
      <c r="D246" s="145" t="s">
        <v>165</v>
      </c>
      <c r="E246" s="150" t="s">
        <v>3</v>
      </c>
      <c r="F246" s="151" t="s">
        <v>589</v>
      </c>
      <c r="H246" s="152">
        <v>338.24099999999999</v>
      </c>
      <c r="I246" s="153"/>
      <c r="L246" s="149"/>
      <c r="M246" s="154"/>
      <c r="T246" s="155"/>
      <c r="AT246" s="150" t="s">
        <v>165</v>
      </c>
      <c r="AU246" s="150" t="s">
        <v>82</v>
      </c>
      <c r="AV246" s="12" t="s">
        <v>82</v>
      </c>
      <c r="AW246" s="12" t="s">
        <v>33</v>
      </c>
      <c r="AX246" s="12" t="s">
        <v>80</v>
      </c>
      <c r="AY246" s="150" t="s">
        <v>147</v>
      </c>
    </row>
    <row r="247" spans="2:65" s="1" customFormat="1" ht="16.5" customHeight="1">
      <c r="B247" s="131"/>
      <c r="C247" s="132" t="s">
        <v>590</v>
      </c>
      <c r="D247" s="132" t="s">
        <v>150</v>
      </c>
      <c r="E247" s="133" t="s">
        <v>591</v>
      </c>
      <c r="F247" s="134" t="s">
        <v>592</v>
      </c>
      <c r="G247" s="135" t="s">
        <v>344</v>
      </c>
      <c r="H247" s="136">
        <v>50.02</v>
      </c>
      <c r="I247" s="137"/>
      <c r="J247" s="138">
        <f>ROUND(I247*H247,2)</f>
        <v>0</v>
      </c>
      <c r="K247" s="134" t="s">
        <v>573</v>
      </c>
      <c r="L247" s="32"/>
      <c r="M247" s="139" t="s">
        <v>3</v>
      </c>
      <c r="N247" s="140" t="s">
        <v>43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173</v>
      </c>
      <c r="AT247" s="143" t="s">
        <v>150</v>
      </c>
      <c r="AU247" s="143" t="s">
        <v>82</v>
      </c>
      <c r="AY247" s="17" t="s">
        <v>147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80</v>
      </c>
      <c r="BK247" s="144">
        <f>ROUND(I247*H247,2)</f>
        <v>0</v>
      </c>
      <c r="BL247" s="17" t="s">
        <v>173</v>
      </c>
      <c r="BM247" s="143" t="s">
        <v>593</v>
      </c>
    </row>
    <row r="248" spans="2:65" s="12" customFormat="1">
      <c r="B248" s="149"/>
      <c r="D248" s="145" t="s">
        <v>165</v>
      </c>
      <c r="E248" s="150" t="s">
        <v>3</v>
      </c>
      <c r="F248" s="151" t="s">
        <v>594</v>
      </c>
      <c r="H248" s="152">
        <v>50.02</v>
      </c>
      <c r="I248" s="153"/>
      <c r="L248" s="149"/>
      <c r="M248" s="154"/>
      <c r="T248" s="155"/>
      <c r="AT248" s="150" t="s">
        <v>165</v>
      </c>
      <c r="AU248" s="150" t="s">
        <v>82</v>
      </c>
      <c r="AV248" s="12" t="s">
        <v>82</v>
      </c>
      <c r="AW248" s="12" t="s">
        <v>33</v>
      </c>
      <c r="AX248" s="12" t="s">
        <v>80</v>
      </c>
      <c r="AY248" s="150" t="s">
        <v>147</v>
      </c>
    </row>
    <row r="249" spans="2:65" s="1" customFormat="1" ht="37.950000000000003" customHeight="1">
      <c r="B249" s="131"/>
      <c r="C249" s="132" t="s">
        <v>595</v>
      </c>
      <c r="D249" s="132" t="s">
        <v>150</v>
      </c>
      <c r="E249" s="133" t="s">
        <v>596</v>
      </c>
      <c r="F249" s="134" t="s">
        <v>597</v>
      </c>
      <c r="G249" s="135" t="s">
        <v>598</v>
      </c>
      <c r="H249" s="136">
        <v>1</v>
      </c>
      <c r="I249" s="137"/>
      <c r="J249" s="138">
        <f>ROUND(I249*H249,2)</f>
        <v>0</v>
      </c>
      <c r="K249" s="134" t="s">
        <v>573</v>
      </c>
      <c r="L249" s="32"/>
      <c r="M249" s="139" t="s">
        <v>3</v>
      </c>
      <c r="N249" s="140" t="s">
        <v>43</v>
      </c>
      <c r="P249" s="141">
        <f>O249*H249</f>
        <v>0</v>
      </c>
      <c r="Q249" s="141">
        <v>2E-3</v>
      </c>
      <c r="R249" s="141">
        <f>Q249*H249</f>
        <v>2E-3</v>
      </c>
      <c r="S249" s="141">
        <v>0</v>
      </c>
      <c r="T249" s="142">
        <f>S249*H249</f>
        <v>0</v>
      </c>
      <c r="AR249" s="143" t="s">
        <v>329</v>
      </c>
      <c r="AT249" s="143" t="s">
        <v>150</v>
      </c>
      <c r="AU249" s="143" t="s">
        <v>82</v>
      </c>
      <c r="AY249" s="17" t="s">
        <v>147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80</v>
      </c>
      <c r="BK249" s="144">
        <f>ROUND(I249*H249,2)</f>
        <v>0</v>
      </c>
      <c r="BL249" s="17" t="s">
        <v>329</v>
      </c>
      <c r="BM249" s="143" t="s">
        <v>599</v>
      </c>
    </row>
    <row r="250" spans="2:65" s="12" customFormat="1">
      <c r="B250" s="149"/>
      <c r="D250" s="145" t="s">
        <v>165</v>
      </c>
      <c r="E250" s="150" t="s">
        <v>3</v>
      </c>
      <c r="F250" s="151" t="s">
        <v>80</v>
      </c>
      <c r="H250" s="152">
        <v>1</v>
      </c>
      <c r="I250" s="153"/>
      <c r="L250" s="149"/>
      <c r="M250" s="154"/>
      <c r="T250" s="155"/>
      <c r="AT250" s="150" t="s">
        <v>165</v>
      </c>
      <c r="AU250" s="150" t="s">
        <v>82</v>
      </c>
      <c r="AV250" s="12" t="s">
        <v>82</v>
      </c>
      <c r="AW250" s="12" t="s">
        <v>33</v>
      </c>
      <c r="AX250" s="12" t="s">
        <v>80</v>
      </c>
      <c r="AY250" s="150" t="s">
        <v>147</v>
      </c>
    </row>
    <row r="251" spans="2:65" s="11" customFormat="1" ht="22.95" customHeight="1">
      <c r="B251" s="119"/>
      <c r="D251" s="120" t="s">
        <v>71</v>
      </c>
      <c r="E251" s="129" t="s">
        <v>173</v>
      </c>
      <c r="F251" s="129" t="s">
        <v>600</v>
      </c>
      <c r="I251" s="122"/>
      <c r="J251" s="130">
        <f>BK251</f>
        <v>0</v>
      </c>
      <c r="L251" s="119"/>
      <c r="M251" s="124"/>
      <c r="P251" s="125">
        <f>SUM(P252:P256)</f>
        <v>0</v>
      </c>
      <c r="R251" s="125">
        <f>SUM(R252:R256)</f>
        <v>2.4794793900000003</v>
      </c>
      <c r="T251" s="126">
        <f>SUM(T252:T256)</f>
        <v>0</v>
      </c>
      <c r="AR251" s="120" t="s">
        <v>80</v>
      </c>
      <c r="AT251" s="127" t="s">
        <v>71</v>
      </c>
      <c r="AU251" s="127" t="s">
        <v>80</v>
      </c>
      <c r="AY251" s="120" t="s">
        <v>147</v>
      </c>
      <c r="BK251" s="128">
        <f>SUM(BK252:BK256)</f>
        <v>0</v>
      </c>
    </row>
    <row r="252" spans="2:65" s="1" customFormat="1" ht="49.2" customHeight="1">
      <c r="B252" s="131"/>
      <c r="C252" s="132" t="s">
        <v>601</v>
      </c>
      <c r="D252" s="132" t="s">
        <v>150</v>
      </c>
      <c r="E252" s="133" t="s">
        <v>602</v>
      </c>
      <c r="F252" s="134" t="s">
        <v>603</v>
      </c>
      <c r="G252" s="135" t="s">
        <v>219</v>
      </c>
      <c r="H252" s="136">
        <v>169.017</v>
      </c>
      <c r="I252" s="137"/>
      <c r="J252" s="138">
        <f>ROUND(I252*H252,2)</f>
        <v>0</v>
      </c>
      <c r="K252" s="134" t="s">
        <v>241</v>
      </c>
      <c r="L252" s="32"/>
      <c r="M252" s="139" t="s">
        <v>3</v>
      </c>
      <c r="N252" s="140" t="s">
        <v>43</v>
      </c>
      <c r="P252" s="141">
        <f>O252*H252</f>
        <v>0</v>
      </c>
      <c r="Q252" s="141">
        <v>1.4670000000000001E-2</v>
      </c>
      <c r="R252" s="141">
        <f>Q252*H252</f>
        <v>2.4794793900000003</v>
      </c>
      <c r="S252" s="141">
        <v>0</v>
      </c>
      <c r="T252" s="142">
        <f>S252*H252</f>
        <v>0</v>
      </c>
      <c r="AR252" s="143" t="s">
        <v>173</v>
      </c>
      <c r="AT252" s="143" t="s">
        <v>150</v>
      </c>
      <c r="AU252" s="143" t="s">
        <v>82</v>
      </c>
      <c r="AY252" s="17" t="s">
        <v>147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80</v>
      </c>
      <c r="BK252" s="144">
        <f>ROUND(I252*H252,2)</f>
        <v>0</v>
      </c>
      <c r="BL252" s="17" t="s">
        <v>173</v>
      </c>
      <c r="BM252" s="143" t="s">
        <v>604</v>
      </c>
    </row>
    <row r="253" spans="2:65" s="1" customFormat="1">
      <c r="B253" s="32"/>
      <c r="D253" s="159" t="s">
        <v>243</v>
      </c>
      <c r="F253" s="160" t="s">
        <v>605</v>
      </c>
      <c r="I253" s="147"/>
      <c r="L253" s="32"/>
      <c r="M253" s="148"/>
      <c r="T253" s="53"/>
      <c r="AT253" s="17" t="s">
        <v>243</v>
      </c>
      <c r="AU253" s="17" t="s">
        <v>82</v>
      </c>
    </row>
    <row r="254" spans="2:65" s="13" customFormat="1">
      <c r="B254" s="161"/>
      <c r="D254" s="145" t="s">
        <v>165</v>
      </c>
      <c r="E254" s="162" t="s">
        <v>3</v>
      </c>
      <c r="F254" s="163" t="s">
        <v>606</v>
      </c>
      <c r="H254" s="162" t="s">
        <v>3</v>
      </c>
      <c r="I254" s="164"/>
      <c r="L254" s="161"/>
      <c r="M254" s="165"/>
      <c r="T254" s="166"/>
      <c r="AT254" s="162" t="s">
        <v>165</v>
      </c>
      <c r="AU254" s="162" t="s">
        <v>82</v>
      </c>
      <c r="AV254" s="13" t="s">
        <v>80</v>
      </c>
      <c r="AW254" s="13" t="s">
        <v>33</v>
      </c>
      <c r="AX254" s="13" t="s">
        <v>72</v>
      </c>
      <c r="AY254" s="162" t="s">
        <v>147</v>
      </c>
    </row>
    <row r="255" spans="2:65" s="13" customFormat="1">
      <c r="B255" s="161"/>
      <c r="D255" s="145" t="s">
        <v>165</v>
      </c>
      <c r="E255" s="162" t="s">
        <v>3</v>
      </c>
      <c r="F255" s="163" t="s">
        <v>607</v>
      </c>
      <c r="H255" s="162" t="s">
        <v>3</v>
      </c>
      <c r="I255" s="164"/>
      <c r="L255" s="161"/>
      <c r="M255" s="165"/>
      <c r="T255" s="166"/>
      <c r="AT255" s="162" t="s">
        <v>165</v>
      </c>
      <c r="AU255" s="162" t="s">
        <v>82</v>
      </c>
      <c r="AV255" s="13" t="s">
        <v>80</v>
      </c>
      <c r="AW255" s="13" t="s">
        <v>33</v>
      </c>
      <c r="AX255" s="13" t="s">
        <v>72</v>
      </c>
      <c r="AY255" s="162" t="s">
        <v>147</v>
      </c>
    </row>
    <row r="256" spans="2:65" s="12" customFormat="1">
      <c r="B256" s="149"/>
      <c r="D256" s="145" t="s">
        <v>165</v>
      </c>
      <c r="E256" s="150" t="s">
        <v>3</v>
      </c>
      <c r="F256" s="151" t="s">
        <v>608</v>
      </c>
      <c r="H256" s="152">
        <v>169.017</v>
      </c>
      <c r="I256" s="153"/>
      <c r="L256" s="149"/>
      <c r="M256" s="154"/>
      <c r="T256" s="155"/>
      <c r="AT256" s="150" t="s">
        <v>165</v>
      </c>
      <c r="AU256" s="150" t="s">
        <v>82</v>
      </c>
      <c r="AV256" s="12" t="s">
        <v>82</v>
      </c>
      <c r="AW256" s="12" t="s">
        <v>33</v>
      </c>
      <c r="AX256" s="12" t="s">
        <v>80</v>
      </c>
      <c r="AY256" s="150" t="s">
        <v>147</v>
      </c>
    </row>
    <row r="257" spans="2:65" s="11" customFormat="1" ht="22.95" customHeight="1">
      <c r="B257" s="119"/>
      <c r="D257" s="120" t="s">
        <v>71</v>
      </c>
      <c r="E257" s="129" t="s">
        <v>146</v>
      </c>
      <c r="F257" s="129" t="s">
        <v>609</v>
      </c>
      <c r="I257" s="122"/>
      <c r="J257" s="130">
        <f>BK257</f>
        <v>0</v>
      </c>
      <c r="L257" s="119"/>
      <c r="M257" s="124"/>
      <c r="P257" s="125">
        <f>SUM(P258:P261)</f>
        <v>0</v>
      </c>
      <c r="R257" s="125">
        <f>SUM(R258:R261)</f>
        <v>148.69427999999999</v>
      </c>
      <c r="T257" s="126">
        <f>SUM(T258:T261)</f>
        <v>0</v>
      </c>
      <c r="AR257" s="120" t="s">
        <v>80</v>
      </c>
      <c r="AT257" s="127" t="s">
        <v>71</v>
      </c>
      <c r="AU257" s="127" t="s">
        <v>80</v>
      </c>
      <c r="AY257" s="120" t="s">
        <v>147</v>
      </c>
      <c r="BK257" s="128">
        <f>SUM(BK258:BK261)</f>
        <v>0</v>
      </c>
    </row>
    <row r="258" spans="2:65" s="1" customFormat="1" ht="24.15" customHeight="1">
      <c r="B258" s="131"/>
      <c r="C258" s="132" t="s">
        <v>610</v>
      </c>
      <c r="D258" s="132" t="s">
        <v>150</v>
      </c>
      <c r="E258" s="133" t="s">
        <v>611</v>
      </c>
      <c r="F258" s="134" t="s">
        <v>612</v>
      </c>
      <c r="G258" s="135" t="s">
        <v>219</v>
      </c>
      <c r="H258" s="136">
        <v>309.2</v>
      </c>
      <c r="I258" s="137"/>
      <c r="J258" s="138">
        <f>ROUND(I258*H258,2)</f>
        <v>0</v>
      </c>
      <c r="K258" s="134" t="s">
        <v>241</v>
      </c>
      <c r="L258" s="32"/>
      <c r="M258" s="139" t="s">
        <v>3</v>
      </c>
      <c r="N258" s="140" t="s">
        <v>43</v>
      </c>
      <c r="P258" s="141">
        <f>O258*H258</f>
        <v>0</v>
      </c>
      <c r="Q258" s="141">
        <v>0.48089999999999999</v>
      </c>
      <c r="R258" s="141">
        <f>Q258*H258</f>
        <v>148.69427999999999</v>
      </c>
      <c r="S258" s="141">
        <v>0</v>
      </c>
      <c r="T258" s="142">
        <f>S258*H258</f>
        <v>0</v>
      </c>
      <c r="AR258" s="143" t="s">
        <v>173</v>
      </c>
      <c r="AT258" s="143" t="s">
        <v>150</v>
      </c>
      <c r="AU258" s="143" t="s">
        <v>82</v>
      </c>
      <c r="AY258" s="17" t="s">
        <v>147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80</v>
      </c>
      <c r="BK258" s="144">
        <f>ROUND(I258*H258,2)</f>
        <v>0</v>
      </c>
      <c r="BL258" s="17" t="s">
        <v>173</v>
      </c>
      <c r="BM258" s="143" t="s">
        <v>613</v>
      </c>
    </row>
    <row r="259" spans="2:65" s="1" customFormat="1">
      <c r="B259" s="32"/>
      <c r="D259" s="159" t="s">
        <v>243</v>
      </c>
      <c r="F259" s="160" t="s">
        <v>614</v>
      </c>
      <c r="I259" s="147"/>
      <c r="L259" s="32"/>
      <c r="M259" s="148"/>
      <c r="T259" s="53"/>
      <c r="AT259" s="17" t="s">
        <v>243</v>
      </c>
      <c r="AU259" s="17" t="s">
        <v>82</v>
      </c>
    </row>
    <row r="260" spans="2:65" s="13" customFormat="1">
      <c r="B260" s="161"/>
      <c r="D260" s="145" t="s">
        <v>165</v>
      </c>
      <c r="E260" s="162" t="s">
        <v>3</v>
      </c>
      <c r="F260" s="163" t="s">
        <v>615</v>
      </c>
      <c r="H260" s="162" t="s">
        <v>3</v>
      </c>
      <c r="I260" s="164"/>
      <c r="L260" s="161"/>
      <c r="M260" s="165"/>
      <c r="T260" s="166"/>
      <c r="AT260" s="162" t="s">
        <v>165</v>
      </c>
      <c r="AU260" s="162" t="s">
        <v>82</v>
      </c>
      <c r="AV260" s="13" t="s">
        <v>80</v>
      </c>
      <c r="AW260" s="13" t="s">
        <v>33</v>
      </c>
      <c r="AX260" s="13" t="s">
        <v>72</v>
      </c>
      <c r="AY260" s="162" t="s">
        <v>147</v>
      </c>
    </row>
    <row r="261" spans="2:65" s="12" customFormat="1">
      <c r="B261" s="149"/>
      <c r="D261" s="145" t="s">
        <v>165</v>
      </c>
      <c r="E261" s="150" t="s">
        <v>3</v>
      </c>
      <c r="F261" s="151" t="s">
        <v>616</v>
      </c>
      <c r="H261" s="152">
        <v>309.2</v>
      </c>
      <c r="I261" s="153"/>
      <c r="L261" s="149"/>
      <c r="M261" s="154"/>
      <c r="T261" s="155"/>
      <c r="AT261" s="150" t="s">
        <v>165</v>
      </c>
      <c r="AU261" s="150" t="s">
        <v>82</v>
      </c>
      <c r="AV261" s="12" t="s">
        <v>82</v>
      </c>
      <c r="AW261" s="12" t="s">
        <v>33</v>
      </c>
      <c r="AX261" s="12" t="s">
        <v>80</v>
      </c>
      <c r="AY261" s="150" t="s">
        <v>147</v>
      </c>
    </row>
    <row r="262" spans="2:65" s="11" customFormat="1" ht="22.95" customHeight="1">
      <c r="B262" s="119"/>
      <c r="D262" s="120" t="s">
        <v>71</v>
      </c>
      <c r="E262" s="129" t="s">
        <v>182</v>
      </c>
      <c r="F262" s="129" t="s">
        <v>617</v>
      </c>
      <c r="I262" s="122"/>
      <c r="J262" s="130">
        <f>BK262</f>
        <v>0</v>
      </c>
      <c r="L262" s="119"/>
      <c r="M262" s="124"/>
      <c r="P262" s="125">
        <f>SUM(P263:P300)</f>
        <v>0</v>
      </c>
      <c r="R262" s="125">
        <f>SUM(R263:R300)</f>
        <v>146.23430920000001</v>
      </c>
      <c r="T262" s="126">
        <f>SUM(T263:T300)</f>
        <v>0</v>
      </c>
      <c r="AR262" s="120" t="s">
        <v>80</v>
      </c>
      <c r="AT262" s="127" t="s">
        <v>71</v>
      </c>
      <c r="AU262" s="127" t="s">
        <v>80</v>
      </c>
      <c r="AY262" s="120" t="s">
        <v>147</v>
      </c>
      <c r="BK262" s="128">
        <f>SUM(BK263:BK300)</f>
        <v>0</v>
      </c>
    </row>
    <row r="263" spans="2:65" s="1" customFormat="1" ht="44.25" customHeight="1">
      <c r="B263" s="131"/>
      <c r="C263" s="132" t="s">
        <v>618</v>
      </c>
      <c r="D263" s="132" t="s">
        <v>150</v>
      </c>
      <c r="E263" s="133" t="s">
        <v>619</v>
      </c>
      <c r="F263" s="134" t="s">
        <v>620</v>
      </c>
      <c r="G263" s="135" t="s">
        <v>240</v>
      </c>
      <c r="H263" s="136">
        <v>18.760000000000002</v>
      </c>
      <c r="I263" s="137"/>
      <c r="J263" s="138">
        <f>ROUND(I263*H263,2)</f>
        <v>0</v>
      </c>
      <c r="K263" s="134" t="s">
        <v>241</v>
      </c>
      <c r="L263" s="32"/>
      <c r="M263" s="139" t="s">
        <v>3</v>
      </c>
      <c r="N263" s="140" t="s">
        <v>43</v>
      </c>
      <c r="P263" s="141">
        <f>O263*H263</f>
        <v>0</v>
      </c>
      <c r="Q263" s="141">
        <v>2.5018699999999998</v>
      </c>
      <c r="R263" s="141">
        <f>Q263*H263</f>
        <v>46.935081199999999</v>
      </c>
      <c r="S263" s="141">
        <v>0</v>
      </c>
      <c r="T263" s="142">
        <f>S263*H263</f>
        <v>0</v>
      </c>
      <c r="AR263" s="143" t="s">
        <v>173</v>
      </c>
      <c r="AT263" s="143" t="s">
        <v>150</v>
      </c>
      <c r="AU263" s="143" t="s">
        <v>82</v>
      </c>
      <c r="AY263" s="17" t="s">
        <v>147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80</v>
      </c>
      <c r="BK263" s="144">
        <f>ROUND(I263*H263,2)</f>
        <v>0</v>
      </c>
      <c r="BL263" s="17" t="s">
        <v>173</v>
      </c>
      <c r="BM263" s="143" t="s">
        <v>621</v>
      </c>
    </row>
    <row r="264" spans="2:65" s="1" customFormat="1">
      <c r="B264" s="32"/>
      <c r="D264" s="159" t="s">
        <v>243</v>
      </c>
      <c r="F264" s="160" t="s">
        <v>622</v>
      </c>
      <c r="I264" s="147"/>
      <c r="L264" s="32"/>
      <c r="M264" s="148"/>
      <c r="T264" s="53"/>
      <c r="AT264" s="17" t="s">
        <v>243</v>
      </c>
      <c r="AU264" s="17" t="s">
        <v>82</v>
      </c>
    </row>
    <row r="265" spans="2:65" s="13" customFormat="1">
      <c r="B265" s="161"/>
      <c r="D265" s="145" t="s">
        <v>165</v>
      </c>
      <c r="E265" s="162" t="s">
        <v>3</v>
      </c>
      <c r="F265" s="163" t="s">
        <v>606</v>
      </c>
      <c r="H265" s="162" t="s">
        <v>3</v>
      </c>
      <c r="I265" s="164"/>
      <c r="L265" s="161"/>
      <c r="M265" s="165"/>
      <c r="T265" s="166"/>
      <c r="AT265" s="162" t="s">
        <v>165</v>
      </c>
      <c r="AU265" s="162" t="s">
        <v>82</v>
      </c>
      <c r="AV265" s="13" t="s">
        <v>80</v>
      </c>
      <c r="AW265" s="13" t="s">
        <v>33</v>
      </c>
      <c r="AX265" s="13" t="s">
        <v>72</v>
      </c>
      <c r="AY265" s="162" t="s">
        <v>147</v>
      </c>
    </row>
    <row r="266" spans="2:65" s="13" customFormat="1">
      <c r="B266" s="161"/>
      <c r="D266" s="145" t="s">
        <v>165</v>
      </c>
      <c r="E266" s="162" t="s">
        <v>3</v>
      </c>
      <c r="F266" s="163" t="s">
        <v>623</v>
      </c>
      <c r="H266" s="162" t="s">
        <v>3</v>
      </c>
      <c r="I266" s="164"/>
      <c r="L266" s="161"/>
      <c r="M266" s="165"/>
      <c r="T266" s="166"/>
      <c r="AT266" s="162" t="s">
        <v>165</v>
      </c>
      <c r="AU266" s="162" t="s">
        <v>82</v>
      </c>
      <c r="AV266" s="13" t="s">
        <v>80</v>
      </c>
      <c r="AW266" s="13" t="s">
        <v>33</v>
      </c>
      <c r="AX266" s="13" t="s">
        <v>72</v>
      </c>
      <c r="AY266" s="162" t="s">
        <v>147</v>
      </c>
    </row>
    <row r="267" spans="2:65" s="12" customFormat="1">
      <c r="B267" s="149"/>
      <c r="D267" s="145" t="s">
        <v>165</v>
      </c>
      <c r="E267" s="150" t="s">
        <v>3</v>
      </c>
      <c r="F267" s="151" t="s">
        <v>624</v>
      </c>
      <c r="H267" s="152">
        <v>18.760000000000002</v>
      </c>
      <c r="I267" s="153"/>
      <c r="L267" s="149"/>
      <c r="M267" s="154"/>
      <c r="T267" s="155"/>
      <c r="AT267" s="150" t="s">
        <v>165</v>
      </c>
      <c r="AU267" s="150" t="s">
        <v>82</v>
      </c>
      <c r="AV267" s="12" t="s">
        <v>82</v>
      </c>
      <c r="AW267" s="12" t="s">
        <v>33</v>
      </c>
      <c r="AX267" s="12" t="s">
        <v>80</v>
      </c>
      <c r="AY267" s="150" t="s">
        <v>147</v>
      </c>
    </row>
    <row r="268" spans="2:65" s="1" customFormat="1" ht="21.75" customHeight="1">
      <c r="B268" s="131"/>
      <c r="C268" s="132" t="s">
        <v>625</v>
      </c>
      <c r="D268" s="132" t="s">
        <v>150</v>
      </c>
      <c r="E268" s="133" t="s">
        <v>626</v>
      </c>
      <c r="F268" s="134" t="s">
        <v>627</v>
      </c>
      <c r="G268" s="135" t="s">
        <v>240</v>
      </c>
      <c r="H268" s="136">
        <v>18.760000000000002</v>
      </c>
      <c r="I268" s="137"/>
      <c r="J268" s="138">
        <f>ROUND(I268*H268,2)</f>
        <v>0</v>
      </c>
      <c r="K268" s="134" t="s">
        <v>241</v>
      </c>
      <c r="L268" s="32"/>
      <c r="M268" s="139" t="s">
        <v>3</v>
      </c>
      <c r="N268" s="140" t="s">
        <v>43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173</v>
      </c>
      <c r="AT268" s="143" t="s">
        <v>150</v>
      </c>
      <c r="AU268" s="143" t="s">
        <v>82</v>
      </c>
      <c r="AY268" s="17" t="s">
        <v>147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80</v>
      </c>
      <c r="BK268" s="144">
        <f>ROUND(I268*H268,2)</f>
        <v>0</v>
      </c>
      <c r="BL268" s="17" t="s">
        <v>173</v>
      </c>
      <c r="BM268" s="143" t="s">
        <v>628</v>
      </c>
    </row>
    <row r="269" spans="2:65" s="1" customFormat="1">
      <c r="B269" s="32"/>
      <c r="D269" s="159" t="s">
        <v>243</v>
      </c>
      <c r="F269" s="160" t="s">
        <v>629</v>
      </c>
      <c r="I269" s="147"/>
      <c r="L269" s="32"/>
      <c r="M269" s="148"/>
      <c r="T269" s="53"/>
      <c r="AT269" s="17" t="s">
        <v>243</v>
      </c>
      <c r="AU269" s="17" t="s">
        <v>82</v>
      </c>
    </row>
    <row r="270" spans="2:65" s="13" customFormat="1">
      <c r="B270" s="161"/>
      <c r="D270" s="145" t="s">
        <v>165</v>
      </c>
      <c r="E270" s="162" t="s">
        <v>3</v>
      </c>
      <c r="F270" s="163" t="s">
        <v>606</v>
      </c>
      <c r="H270" s="162" t="s">
        <v>3</v>
      </c>
      <c r="I270" s="164"/>
      <c r="L270" s="161"/>
      <c r="M270" s="165"/>
      <c r="T270" s="166"/>
      <c r="AT270" s="162" t="s">
        <v>165</v>
      </c>
      <c r="AU270" s="162" t="s">
        <v>82</v>
      </c>
      <c r="AV270" s="13" t="s">
        <v>80</v>
      </c>
      <c r="AW270" s="13" t="s">
        <v>33</v>
      </c>
      <c r="AX270" s="13" t="s">
        <v>72</v>
      </c>
      <c r="AY270" s="162" t="s">
        <v>147</v>
      </c>
    </row>
    <row r="271" spans="2:65" s="13" customFormat="1">
      <c r="B271" s="161"/>
      <c r="D271" s="145" t="s">
        <v>165</v>
      </c>
      <c r="E271" s="162" t="s">
        <v>3</v>
      </c>
      <c r="F271" s="163" t="s">
        <v>623</v>
      </c>
      <c r="H271" s="162" t="s">
        <v>3</v>
      </c>
      <c r="I271" s="164"/>
      <c r="L271" s="161"/>
      <c r="M271" s="165"/>
      <c r="T271" s="166"/>
      <c r="AT271" s="162" t="s">
        <v>165</v>
      </c>
      <c r="AU271" s="162" t="s">
        <v>82</v>
      </c>
      <c r="AV271" s="13" t="s">
        <v>80</v>
      </c>
      <c r="AW271" s="13" t="s">
        <v>33</v>
      </c>
      <c r="AX271" s="13" t="s">
        <v>72</v>
      </c>
      <c r="AY271" s="162" t="s">
        <v>147</v>
      </c>
    </row>
    <row r="272" spans="2:65" s="12" customFormat="1">
      <c r="B272" s="149"/>
      <c r="D272" s="145" t="s">
        <v>165</v>
      </c>
      <c r="E272" s="150" t="s">
        <v>3</v>
      </c>
      <c r="F272" s="151" t="s">
        <v>624</v>
      </c>
      <c r="H272" s="152">
        <v>18.760000000000002</v>
      </c>
      <c r="I272" s="153"/>
      <c r="L272" s="149"/>
      <c r="M272" s="154"/>
      <c r="T272" s="155"/>
      <c r="AT272" s="150" t="s">
        <v>165</v>
      </c>
      <c r="AU272" s="150" t="s">
        <v>82</v>
      </c>
      <c r="AV272" s="12" t="s">
        <v>82</v>
      </c>
      <c r="AW272" s="12" t="s">
        <v>33</v>
      </c>
      <c r="AX272" s="12" t="s">
        <v>80</v>
      </c>
      <c r="AY272" s="150" t="s">
        <v>147</v>
      </c>
    </row>
    <row r="273" spans="2:65" s="1" customFormat="1" ht="24.15" customHeight="1">
      <c r="B273" s="131"/>
      <c r="C273" s="132" t="s">
        <v>630</v>
      </c>
      <c r="D273" s="132" t="s">
        <v>150</v>
      </c>
      <c r="E273" s="133" t="s">
        <v>631</v>
      </c>
      <c r="F273" s="134" t="s">
        <v>632</v>
      </c>
      <c r="G273" s="135" t="s">
        <v>240</v>
      </c>
      <c r="H273" s="136">
        <v>18.760000000000002</v>
      </c>
      <c r="I273" s="137"/>
      <c r="J273" s="138">
        <f>ROUND(I273*H273,2)</f>
        <v>0</v>
      </c>
      <c r="K273" s="134" t="s">
        <v>241</v>
      </c>
      <c r="L273" s="32"/>
      <c r="M273" s="139" t="s">
        <v>3</v>
      </c>
      <c r="N273" s="140" t="s">
        <v>43</v>
      </c>
      <c r="P273" s="141">
        <f>O273*H273</f>
        <v>0</v>
      </c>
      <c r="Q273" s="141">
        <v>2.0199999999999999E-2</v>
      </c>
      <c r="R273" s="141">
        <f>Q273*H273</f>
        <v>0.37895200000000001</v>
      </c>
      <c r="S273" s="141">
        <v>0</v>
      </c>
      <c r="T273" s="142">
        <f>S273*H273</f>
        <v>0</v>
      </c>
      <c r="AR273" s="143" t="s">
        <v>173</v>
      </c>
      <c r="AT273" s="143" t="s">
        <v>150</v>
      </c>
      <c r="AU273" s="143" t="s">
        <v>82</v>
      </c>
      <c r="AY273" s="17" t="s">
        <v>147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80</v>
      </c>
      <c r="BK273" s="144">
        <f>ROUND(I273*H273,2)</f>
        <v>0</v>
      </c>
      <c r="BL273" s="17" t="s">
        <v>173</v>
      </c>
      <c r="BM273" s="143" t="s">
        <v>633</v>
      </c>
    </row>
    <row r="274" spans="2:65" s="1" customFormat="1">
      <c r="B274" s="32"/>
      <c r="D274" s="159" t="s">
        <v>243</v>
      </c>
      <c r="F274" s="160" t="s">
        <v>634</v>
      </c>
      <c r="I274" s="147"/>
      <c r="L274" s="32"/>
      <c r="M274" s="148"/>
      <c r="T274" s="53"/>
      <c r="AT274" s="17" t="s">
        <v>243</v>
      </c>
      <c r="AU274" s="17" t="s">
        <v>82</v>
      </c>
    </row>
    <row r="275" spans="2:65" s="13" customFormat="1">
      <c r="B275" s="161"/>
      <c r="D275" s="145" t="s">
        <v>165</v>
      </c>
      <c r="E275" s="162" t="s">
        <v>3</v>
      </c>
      <c r="F275" s="163" t="s">
        <v>606</v>
      </c>
      <c r="H275" s="162" t="s">
        <v>3</v>
      </c>
      <c r="I275" s="164"/>
      <c r="L275" s="161"/>
      <c r="M275" s="165"/>
      <c r="T275" s="166"/>
      <c r="AT275" s="162" t="s">
        <v>165</v>
      </c>
      <c r="AU275" s="162" t="s">
        <v>82</v>
      </c>
      <c r="AV275" s="13" t="s">
        <v>80</v>
      </c>
      <c r="AW275" s="13" t="s">
        <v>33</v>
      </c>
      <c r="AX275" s="13" t="s">
        <v>72</v>
      </c>
      <c r="AY275" s="162" t="s">
        <v>147</v>
      </c>
    </row>
    <row r="276" spans="2:65" s="13" customFormat="1">
      <c r="B276" s="161"/>
      <c r="D276" s="145" t="s">
        <v>165</v>
      </c>
      <c r="E276" s="162" t="s">
        <v>3</v>
      </c>
      <c r="F276" s="163" t="s">
        <v>623</v>
      </c>
      <c r="H276" s="162" t="s">
        <v>3</v>
      </c>
      <c r="I276" s="164"/>
      <c r="L276" s="161"/>
      <c r="M276" s="165"/>
      <c r="T276" s="166"/>
      <c r="AT276" s="162" t="s">
        <v>165</v>
      </c>
      <c r="AU276" s="162" t="s">
        <v>82</v>
      </c>
      <c r="AV276" s="13" t="s">
        <v>80</v>
      </c>
      <c r="AW276" s="13" t="s">
        <v>33</v>
      </c>
      <c r="AX276" s="13" t="s">
        <v>72</v>
      </c>
      <c r="AY276" s="162" t="s">
        <v>147</v>
      </c>
    </row>
    <row r="277" spans="2:65" s="12" customFormat="1">
      <c r="B277" s="149"/>
      <c r="D277" s="145" t="s">
        <v>165</v>
      </c>
      <c r="E277" s="150" t="s">
        <v>3</v>
      </c>
      <c r="F277" s="151" t="s">
        <v>624</v>
      </c>
      <c r="H277" s="152">
        <v>18.760000000000002</v>
      </c>
      <c r="I277" s="153"/>
      <c r="L277" s="149"/>
      <c r="M277" s="154"/>
      <c r="T277" s="155"/>
      <c r="AT277" s="150" t="s">
        <v>165</v>
      </c>
      <c r="AU277" s="150" t="s">
        <v>82</v>
      </c>
      <c r="AV277" s="12" t="s">
        <v>82</v>
      </c>
      <c r="AW277" s="12" t="s">
        <v>33</v>
      </c>
      <c r="AX277" s="12" t="s">
        <v>80</v>
      </c>
      <c r="AY277" s="150" t="s">
        <v>147</v>
      </c>
    </row>
    <row r="278" spans="2:65" s="1" customFormat="1" ht="24.15" customHeight="1">
      <c r="B278" s="131"/>
      <c r="C278" s="132" t="s">
        <v>635</v>
      </c>
      <c r="D278" s="132" t="s">
        <v>150</v>
      </c>
      <c r="E278" s="133" t="s">
        <v>636</v>
      </c>
      <c r="F278" s="134" t="s">
        <v>637</v>
      </c>
      <c r="G278" s="135" t="s">
        <v>219</v>
      </c>
      <c r="H278" s="136">
        <v>93.8</v>
      </c>
      <c r="I278" s="137"/>
      <c r="J278" s="138">
        <f>ROUND(I278*H278,2)</f>
        <v>0</v>
      </c>
      <c r="K278" s="134" t="s">
        <v>241</v>
      </c>
      <c r="L278" s="32"/>
      <c r="M278" s="139" t="s">
        <v>3</v>
      </c>
      <c r="N278" s="140" t="s">
        <v>43</v>
      </c>
      <c r="P278" s="141">
        <f>O278*H278</f>
        <v>0</v>
      </c>
      <c r="Q278" s="141">
        <v>5.2399999999999999E-3</v>
      </c>
      <c r="R278" s="141">
        <f>Q278*H278</f>
        <v>0.49151199999999995</v>
      </c>
      <c r="S278" s="141">
        <v>0</v>
      </c>
      <c r="T278" s="142">
        <f>S278*H278</f>
        <v>0</v>
      </c>
      <c r="AR278" s="143" t="s">
        <v>173</v>
      </c>
      <c r="AT278" s="143" t="s">
        <v>150</v>
      </c>
      <c r="AU278" s="143" t="s">
        <v>82</v>
      </c>
      <c r="AY278" s="17" t="s">
        <v>147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80</v>
      </c>
      <c r="BK278" s="144">
        <f>ROUND(I278*H278,2)</f>
        <v>0</v>
      </c>
      <c r="BL278" s="17" t="s">
        <v>173</v>
      </c>
      <c r="BM278" s="143" t="s">
        <v>638</v>
      </c>
    </row>
    <row r="279" spans="2:65" s="1" customFormat="1">
      <c r="B279" s="32"/>
      <c r="D279" s="159" t="s">
        <v>243</v>
      </c>
      <c r="F279" s="160" t="s">
        <v>639</v>
      </c>
      <c r="I279" s="147"/>
      <c r="L279" s="32"/>
      <c r="M279" s="148"/>
      <c r="T279" s="53"/>
      <c r="AT279" s="17" t="s">
        <v>243</v>
      </c>
      <c r="AU279" s="17" t="s">
        <v>82</v>
      </c>
    </row>
    <row r="280" spans="2:65" s="13" customFormat="1">
      <c r="B280" s="161"/>
      <c r="D280" s="145" t="s">
        <v>165</v>
      </c>
      <c r="E280" s="162" t="s">
        <v>3</v>
      </c>
      <c r="F280" s="163" t="s">
        <v>606</v>
      </c>
      <c r="H280" s="162" t="s">
        <v>3</v>
      </c>
      <c r="I280" s="164"/>
      <c r="L280" s="161"/>
      <c r="M280" s="165"/>
      <c r="T280" s="166"/>
      <c r="AT280" s="162" t="s">
        <v>165</v>
      </c>
      <c r="AU280" s="162" t="s">
        <v>82</v>
      </c>
      <c r="AV280" s="13" t="s">
        <v>80</v>
      </c>
      <c r="AW280" s="13" t="s">
        <v>33</v>
      </c>
      <c r="AX280" s="13" t="s">
        <v>72</v>
      </c>
      <c r="AY280" s="162" t="s">
        <v>147</v>
      </c>
    </row>
    <row r="281" spans="2:65" s="13" customFormat="1">
      <c r="B281" s="161"/>
      <c r="D281" s="145" t="s">
        <v>165</v>
      </c>
      <c r="E281" s="162" t="s">
        <v>3</v>
      </c>
      <c r="F281" s="163" t="s">
        <v>623</v>
      </c>
      <c r="H281" s="162" t="s">
        <v>3</v>
      </c>
      <c r="I281" s="164"/>
      <c r="L281" s="161"/>
      <c r="M281" s="165"/>
      <c r="T281" s="166"/>
      <c r="AT281" s="162" t="s">
        <v>165</v>
      </c>
      <c r="AU281" s="162" t="s">
        <v>82</v>
      </c>
      <c r="AV281" s="13" t="s">
        <v>80</v>
      </c>
      <c r="AW281" s="13" t="s">
        <v>33</v>
      </c>
      <c r="AX281" s="13" t="s">
        <v>72</v>
      </c>
      <c r="AY281" s="162" t="s">
        <v>147</v>
      </c>
    </row>
    <row r="282" spans="2:65" s="12" customFormat="1">
      <c r="B282" s="149"/>
      <c r="D282" s="145" t="s">
        <v>165</v>
      </c>
      <c r="E282" s="150" t="s">
        <v>3</v>
      </c>
      <c r="F282" s="151" t="s">
        <v>640</v>
      </c>
      <c r="H282" s="152">
        <v>93.8</v>
      </c>
      <c r="I282" s="153"/>
      <c r="L282" s="149"/>
      <c r="M282" s="154"/>
      <c r="T282" s="155"/>
      <c r="AT282" s="150" t="s">
        <v>165</v>
      </c>
      <c r="AU282" s="150" t="s">
        <v>82</v>
      </c>
      <c r="AV282" s="12" t="s">
        <v>82</v>
      </c>
      <c r="AW282" s="12" t="s">
        <v>33</v>
      </c>
      <c r="AX282" s="12" t="s">
        <v>80</v>
      </c>
      <c r="AY282" s="150" t="s">
        <v>147</v>
      </c>
    </row>
    <row r="283" spans="2:65" s="1" customFormat="1" ht="24.15" customHeight="1">
      <c r="B283" s="131"/>
      <c r="C283" s="132" t="s">
        <v>641</v>
      </c>
      <c r="D283" s="132" t="s">
        <v>150</v>
      </c>
      <c r="E283" s="133" t="s">
        <v>642</v>
      </c>
      <c r="F283" s="134" t="s">
        <v>643</v>
      </c>
      <c r="G283" s="135" t="s">
        <v>219</v>
      </c>
      <c r="H283" s="136">
        <v>93.8</v>
      </c>
      <c r="I283" s="137"/>
      <c r="J283" s="138">
        <f>ROUND(I283*H283,2)</f>
        <v>0</v>
      </c>
      <c r="K283" s="134" t="s">
        <v>241</v>
      </c>
      <c r="L283" s="32"/>
      <c r="M283" s="139" t="s">
        <v>3</v>
      </c>
      <c r="N283" s="140" t="s">
        <v>43</v>
      </c>
      <c r="P283" s="141">
        <f>O283*H283</f>
        <v>0</v>
      </c>
      <c r="Q283" s="141">
        <v>0.115</v>
      </c>
      <c r="R283" s="141">
        <f>Q283*H283</f>
        <v>10.787000000000001</v>
      </c>
      <c r="S283" s="141">
        <v>0</v>
      </c>
      <c r="T283" s="142">
        <f>S283*H283</f>
        <v>0</v>
      </c>
      <c r="AR283" s="143" t="s">
        <v>173</v>
      </c>
      <c r="AT283" s="143" t="s">
        <v>150</v>
      </c>
      <c r="AU283" s="143" t="s">
        <v>82</v>
      </c>
      <c r="AY283" s="17" t="s">
        <v>147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80</v>
      </c>
      <c r="BK283" s="144">
        <f>ROUND(I283*H283,2)</f>
        <v>0</v>
      </c>
      <c r="BL283" s="17" t="s">
        <v>173</v>
      </c>
      <c r="BM283" s="143" t="s">
        <v>644</v>
      </c>
    </row>
    <row r="284" spans="2:65" s="1" customFormat="1">
      <c r="B284" s="32"/>
      <c r="D284" s="159" t="s">
        <v>243</v>
      </c>
      <c r="F284" s="160" t="s">
        <v>645</v>
      </c>
      <c r="I284" s="147"/>
      <c r="L284" s="32"/>
      <c r="M284" s="148"/>
      <c r="T284" s="53"/>
      <c r="AT284" s="17" t="s">
        <v>243</v>
      </c>
      <c r="AU284" s="17" t="s">
        <v>82</v>
      </c>
    </row>
    <row r="285" spans="2:65" s="13" customFormat="1">
      <c r="B285" s="161"/>
      <c r="D285" s="145" t="s">
        <v>165</v>
      </c>
      <c r="E285" s="162" t="s">
        <v>3</v>
      </c>
      <c r="F285" s="163" t="s">
        <v>606</v>
      </c>
      <c r="H285" s="162" t="s">
        <v>3</v>
      </c>
      <c r="I285" s="164"/>
      <c r="L285" s="161"/>
      <c r="M285" s="165"/>
      <c r="T285" s="166"/>
      <c r="AT285" s="162" t="s">
        <v>165</v>
      </c>
      <c r="AU285" s="162" t="s">
        <v>82</v>
      </c>
      <c r="AV285" s="13" t="s">
        <v>80</v>
      </c>
      <c r="AW285" s="13" t="s">
        <v>33</v>
      </c>
      <c r="AX285" s="13" t="s">
        <v>72</v>
      </c>
      <c r="AY285" s="162" t="s">
        <v>147</v>
      </c>
    </row>
    <row r="286" spans="2:65" s="13" customFormat="1">
      <c r="B286" s="161"/>
      <c r="D286" s="145" t="s">
        <v>165</v>
      </c>
      <c r="E286" s="162" t="s">
        <v>3</v>
      </c>
      <c r="F286" s="163" t="s">
        <v>623</v>
      </c>
      <c r="H286" s="162" t="s">
        <v>3</v>
      </c>
      <c r="I286" s="164"/>
      <c r="L286" s="161"/>
      <c r="M286" s="165"/>
      <c r="T286" s="166"/>
      <c r="AT286" s="162" t="s">
        <v>165</v>
      </c>
      <c r="AU286" s="162" t="s">
        <v>82</v>
      </c>
      <c r="AV286" s="13" t="s">
        <v>80</v>
      </c>
      <c r="AW286" s="13" t="s">
        <v>33</v>
      </c>
      <c r="AX286" s="13" t="s">
        <v>72</v>
      </c>
      <c r="AY286" s="162" t="s">
        <v>147</v>
      </c>
    </row>
    <row r="287" spans="2:65" s="12" customFormat="1">
      <c r="B287" s="149"/>
      <c r="D287" s="145" t="s">
        <v>165</v>
      </c>
      <c r="E287" s="150" t="s">
        <v>3</v>
      </c>
      <c r="F287" s="151" t="s">
        <v>640</v>
      </c>
      <c r="H287" s="152">
        <v>93.8</v>
      </c>
      <c r="I287" s="153"/>
      <c r="L287" s="149"/>
      <c r="M287" s="154"/>
      <c r="T287" s="155"/>
      <c r="AT287" s="150" t="s">
        <v>165</v>
      </c>
      <c r="AU287" s="150" t="s">
        <v>82</v>
      </c>
      <c r="AV287" s="12" t="s">
        <v>82</v>
      </c>
      <c r="AW287" s="12" t="s">
        <v>33</v>
      </c>
      <c r="AX287" s="12" t="s">
        <v>80</v>
      </c>
      <c r="AY287" s="150" t="s">
        <v>147</v>
      </c>
    </row>
    <row r="288" spans="2:65" s="1" customFormat="1" ht="21.75" customHeight="1">
      <c r="B288" s="131"/>
      <c r="C288" s="132" t="s">
        <v>646</v>
      </c>
      <c r="D288" s="132" t="s">
        <v>150</v>
      </c>
      <c r="E288" s="133" t="s">
        <v>647</v>
      </c>
      <c r="F288" s="134" t="s">
        <v>648</v>
      </c>
      <c r="G288" s="135" t="s">
        <v>219</v>
      </c>
      <c r="H288" s="136">
        <v>187.6</v>
      </c>
      <c r="I288" s="137"/>
      <c r="J288" s="138">
        <f>ROUND(I288*H288,2)</f>
        <v>0</v>
      </c>
      <c r="K288" s="134" t="s">
        <v>241</v>
      </c>
      <c r="L288" s="32"/>
      <c r="M288" s="139" t="s">
        <v>3</v>
      </c>
      <c r="N288" s="140" t="s">
        <v>43</v>
      </c>
      <c r="P288" s="141">
        <f>O288*H288</f>
        <v>0</v>
      </c>
      <c r="Q288" s="141">
        <v>0.46</v>
      </c>
      <c r="R288" s="141">
        <f>Q288*H288</f>
        <v>86.296000000000006</v>
      </c>
      <c r="S288" s="141">
        <v>0</v>
      </c>
      <c r="T288" s="142">
        <f>S288*H288</f>
        <v>0</v>
      </c>
      <c r="AR288" s="143" t="s">
        <v>173</v>
      </c>
      <c r="AT288" s="143" t="s">
        <v>150</v>
      </c>
      <c r="AU288" s="143" t="s">
        <v>82</v>
      </c>
      <c r="AY288" s="17" t="s">
        <v>147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80</v>
      </c>
      <c r="BK288" s="144">
        <f>ROUND(I288*H288,2)</f>
        <v>0</v>
      </c>
      <c r="BL288" s="17" t="s">
        <v>173</v>
      </c>
      <c r="BM288" s="143" t="s">
        <v>649</v>
      </c>
    </row>
    <row r="289" spans="2:65" s="1" customFormat="1">
      <c r="B289" s="32"/>
      <c r="D289" s="159" t="s">
        <v>243</v>
      </c>
      <c r="F289" s="160" t="s">
        <v>650</v>
      </c>
      <c r="I289" s="147"/>
      <c r="L289" s="32"/>
      <c r="M289" s="148"/>
      <c r="T289" s="53"/>
      <c r="AT289" s="17" t="s">
        <v>243</v>
      </c>
      <c r="AU289" s="17" t="s">
        <v>82</v>
      </c>
    </row>
    <row r="290" spans="2:65" s="13" customFormat="1">
      <c r="B290" s="161"/>
      <c r="D290" s="145" t="s">
        <v>165</v>
      </c>
      <c r="E290" s="162" t="s">
        <v>3</v>
      </c>
      <c r="F290" s="163" t="s">
        <v>606</v>
      </c>
      <c r="H290" s="162" t="s">
        <v>3</v>
      </c>
      <c r="I290" s="164"/>
      <c r="L290" s="161"/>
      <c r="M290" s="165"/>
      <c r="T290" s="166"/>
      <c r="AT290" s="162" t="s">
        <v>165</v>
      </c>
      <c r="AU290" s="162" t="s">
        <v>82</v>
      </c>
      <c r="AV290" s="13" t="s">
        <v>80</v>
      </c>
      <c r="AW290" s="13" t="s">
        <v>33</v>
      </c>
      <c r="AX290" s="13" t="s">
        <v>72</v>
      </c>
      <c r="AY290" s="162" t="s">
        <v>147</v>
      </c>
    </row>
    <row r="291" spans="2:65" s="13" customFormat="1">
      <c r="B291" s="161"/>
      <c r="D291" s="145" t="s">
        <v>165</v>
      </c>
      <c r="E291" s="162" t="s">
        <v>3</v>
      </c>
      <c r="F291" s="163" t="s">
        <v>623</v>
      </c>
      <c r="H291" s="162" t="s">
        <v>3</v>
      </c>
      <c r="I291" s="164"/>
      <c r="L291" s="161"/>
      <c r="M291" s="165"/>
      <c r="T291" s="166"/>
      <c r="AT291" s="162" t="s">
        <v>165</v>
      </c>
      <c r="AU291" s="162" t="s">
        <v>82</v>
      </c>
      <c r="AV291" s="13" t="s">
        <v>80</v>
      </c>
      <c r="AW291" s="13" t="s">
        <v>33</v>
      </c>
      <c r="AX291" s="13" t="s">
        <v>72</v>
      </c>
      <c r="AY291" s="162" t="s">
        <v>147</v>
      </c>
    </row>
    <row r="292" spans="2:65" s="12" customFormat="1">
      <c r="B292" s="149"/>
      <c r="D292" s="145" t="s">
        <v>165</v>
      </c>
      <c r="E292" s="150" t="s">
        <v>3</v>
      </c>
      <c r="F292" s="151" t="s">
        <v>651</v>
      </c>
      <c r="H292" s="152">
        <v>187.6</v>
      </c>
      <c r="I292" s="153"/>
      <c r="L292" s="149"/>
      <c r="M292" s="154"/>
      <c r="T292" s="155"/>
      <c r="AT292" s="150" t="s">
        <v>165</v>
      </c>
      <c r="AU292" s="150" t="s">
        <v>82</v>
      </c>
      <c r="AV292" s="12" t="s">
        <v>82</v>
      </c>
      <c r="AW292" s="12" t="s">
        <v>33</v>
      </c>
      <c r="AX292" s="12" t="s">
        <v>80</v>
      </c>
      <c r="AY292" s="150" t="s">
        <v>147</v>
      </c>
    </row>
    <row r="293" spans="2:65" s="1" customFormat="1" ht="16.5" customHeight="1">
      <c r="B293" s="131"/>
      <c r="C293" s="132" t="s">
        <v>652</v>
      </c>
      <c r="D293" s="132" t="s">
        <v>150</v>
      </c>
      <c r="E293" s="133" t="s">
        <v>653</v>
      </c>
      <c r="F293" s="134" t="s">
        <v>654</v>
      </c>
      <c r="G293" s="135" t="s">
        <v>219</v>
      </c>
      <c r="H293" s="136">
        <v>155.19999999999999</v>
      </c>
      <c r="I293" s="137"/>
      <c r="J293" s="138">
        <f>ROUND(I293*H293,2)</f>
        <v>0</v>
      </c>
      <c r="K293" s="134" t="s">
        <v>241</v>
      </c>
      <c r="L293" s="32"/>
      <c r="M293" s="139" t="s">
        <v>3</v>
      </c>
      <c r="N293" s="140" t="s">
        <v>43</v>
      </c>
      <c r="P293" s="141">
        <f>O293*H293</f>
        <v>0</v>
      </c>
      <c r="Q293" s="141">
        <v>4.6999999999999999E-4</v>
      </c>
      <c r="R293" s="141">
        <f>Q293*H293</f>
        <v>7.2943999999999995E-2</v>
      </c>
      <c r="S293" s="141">
        <v>0</v>
      </c>
      <c r="T293" s="142">
        <f>S293*H293</f>
        <v>0</v>
      </c>
      <c r="AR293" s="143" t="s">
        <v>173</v>
      </c>
      <c r="AT293" s="143" t="s">
        <v>150</v>
      </c>
      <c r="AU293" s="143" t="s">
        <v>82</v>
      </c>
      <c r="AY293" s="17" t="s">
        <v>147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80</v>
      </c>
      <c r="BK293" s="144">
        <f>ROUND(I293*H293,2)</f>
        <v>0</v>
      </c>
      <c r="BL293" s="17" t="s">
        <v>173</v>
      </c>
      <c r="BM293" s="143" t="s">
        <v>655</v>
      </c>
    </row>
    <row r="294" spans="2:65" s="1" customFormat="1">
      <c r="B294" s="32"/>
      <c r="D294" s="159" t="s">
        <v>243</v>
      </c>
      <c r="F294" s="160" t="s">
        <v>656</v>
      </c>
      <c r="I294" s="147"/>
      <c r="L294" s="32"/>
      <c r="M294" s="148"/>
      <c r="T294" s="53"/>
      <c r="AT294" s="17" t="s">
        <v>243</v>
      </c>
      <c r="AU294" s="17" t="s">
        <v>82</v>
      </c>
    </row>
    <row r="295" spans="2:65" s="13" customFormat="1">
      <c r="B295" s="161"/>
      <c r="D295" s="145" t="s">
        <v>165</v>
      </c>
      <c r="E295" s="162" t="s">
        <v>3</v>
      </c>
      <c r="F295" s="163" t="s">
        <v>606</v>
      </c>
      <c r="H295" s="162" t="s">
        <v>3</v>
      </c>
      <c r="I295" s="164"/>
      <c r="L295" s="161"/>
      <c r="M295" s="165"/>
      <c r="T295" s="166"/>
      <c r="AT295" s="162" t="s">
        <v>165</v>
      </c>
      <c r="AU295" s="162" t="s">
        <v>82</v>
      </c>
      <c r="AV295" s="13" t="s">
        <v>80</v>
      </c>
      <c r="AW295" s="13" t="s">
        <v>33</v>
      </c>
      <c r="AX295" s="13" t="s">
        <v>72</v>
      </c>
      <c r="AY295" s="162" t="s">
        <v>147</v>
      </c>
    </row>
    <row r="296" spans="2:65" s="13" customFormat="1">
      <c r="B296" s="161"/>
      <c r="D296" s="145" t="s">
        <v>165</v>
      </c>
      <c r="E296" s="162" t="s">
        <v>3</v>
      </c>
      <c r="F296" s="163" t="s">
        <v>623</v>
      </c>
      <c r="H296" s="162" t="s">
        <v>3</v>
      </c>
      <c r="I296" s="164"/>
      <c r="L296" s="161"/>
      <c r="M296" s="165"/>
      <c r="T296" s="166"/>
      <c r="AT296" s="162" t="s">
        <v>165</v>
      </c>
      <c r="AU296" s="162" t="s">
        <v>82</v>
      </c>
      <c r="AV296" s="13" t="s">
        <v>80</v>
      </c>
      <c r="AW296" s="13" t="s">
        <v>33</v>
      </c>
      <c r="AX296" s="13" t="s">
        <v>72</v>
      </c>
      <c r="AY296" s="162" t="s">
        <v>147</v>
      </c>
    </row>
    <row r="297" spans="2:65" s="12" customFormat="1">
      <c r="B297" s="149"/>
      <c r="D297" s="145" t="s">
        <v>165</v>
      </c>
      <c r="E297" s="150" t="s">
        <v>3</v>
      </c>
      <c r="F297" s="151" t="s">
        <v>473</v>
      </c>
      <c r="H297" s="152">
        <v>155.19999999999999</v>
      </c>
      <c r="I297" s="153"/>
      <c r="L297" s="149"/>
      <c r="M297" s="154"/>
      <c r="T297" s="155"/>
      <c r="AT297" s="150" t="s">
        <v>165</v>
      </c>
      <c r="AU297" s="150" t="s">
        <v>82</v>
      </c>
      <c r="AV297" s="12" t="s">
        <v>82</v>
      </c>
      <c r="AW297" s="12" t="s">
        <v>33</v>
      </c>
      <c r="AX297" s="12" t="s">
        <v>80</v>
      </c>
      <c r="AY297" s="150" t="s">
        <v>147</v>
      </c>
    </row>
    <row r="298" spans="2:65" s="1" customFormat="1" ht="21.75" customHeight="1">
      <c r="B298" s="131"/>
      <c r="C298" s="132" t="s">
        <v>657</v>
      </c>
      <c r="D298" s="132" t="s">
        <v>150</v>
      </c>
      <c r="E298" s="133" t="s">
        <v>658</v>
      </c>
      <c r="F298" s="134" t="s">
        <v>659</v>
      </c>
      <c r="G298" s="135" t="s">
        <v>219</v>
      </c>
      <c r="H298" s="136">
        <v>5.75</v>
      </c>
      <c r="I298" s="137"/>
      <c r="J298" s="138">
        <f>ROUND(I298*H298,2)</f>
        <v>0</v>
      </c>
      <c r="K298" s="134" t="s">
        <v>241</v>
      </c>
      <c r="L298" s="32"/>
      <c r="M298" s="139" t="s">
        <v>3</v>
      </c>
      <c r="N298" s="140" t="s">
        <v>43</v>
      </c>
      <c r="P298" s="141">
        <f>O298*H298</f>
        <v>0</v>
      </c>
      <c r="Q298" s="141">
        <v>0.22136</v>
      </c>
      <c r="R298" s="141">
        <f>Q298*H298</f>
        <v>1.2728200000000001</v>
      </c>
      <c r="S298" s="141">
        <v>0</v>
      </c>
      <c r="T298" s="142">
        <f>S298*H298</f>
        <v>0</v>
      </c>
      <c r="AR298" s="143" t="s">
        <v>173</v>
      </c>
      <c r="AT298" s="143" t="s">
        <v>150</v>
      </c>
      <c r="AU298" s="143" t="s">
        <v>82</v>
      </c>
      <c r="AY298" s="17" t="s">
        <v>147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80</v>
      </c>
      <c r="BK298" s="144">
        <f>ROUND(I298*H298,2)</f>
        <v>0</v>
      </c>
      <c r="BL298" s="17" t="s">
        <v>173</v>
      </c>
      <c r="BM298" s="143" t="s">
        <v>660</v>
      </c>
    </row>
    <row r="299" spans="2:65" s="1" customFormat="1">
      <c r="B299" s="32"/>
      <c r="D299" s="159" t="s">
        <v>243</v>
      </c>
      <c r="F299" s="160" t="s">
        <v>661</v>
      </c>
      <c r="I299" s="147"/>
      <c r="L299" s="32"/>
      <c r="M299" s="148"/>
      <c r="T299" s="53"/>
      <c r="AT299" s="17" t="s">
        <v>243</v>
      </c>
      <c r="AU299" s="17" t="s">
        <v>82</v>
      </c>
    </row>
    <row r="300" spans="2:65" s="12" customFormat="1">
      <c r="B300" s="149"/>
      <c r="D300" s="145" t="s">
        <v>165</v>
      </c>
      <c r="E300" s="150" t="s">
        <v>3</v>
      </c>
      <c r="F300" s="151" t="s">
        <v>662</v>
      </c>
      <c r="H300" s="152">
        <v>5.75</v>
      </c>
      <c r="I300" s="153"/>
      <c r="L300" s="149"/>
      <c r="M300" s="154"/>
      <c r="T300" s="155"/>
      <c r="AT300" s="150" t="s">
        <v>165</v>
      </c>
      <c r="AU300" s="150" t="s">
        <v>82</v>
      </c>
      <c r="AV300" s="12" t="s">
        <v>82</v>
      </c>
      <c r="AW300" s="12" t="s">
        <v>33</v>
      </c>
      <c r="AX300" s="12" t="s">
        <v>80</v>
      </c>
      <c r="AY300" s="150" t="s">
        <v>147</v>
      </c>
    </row>
    <row r="301" spans="2:65" s="11" customFormat="1" ht="22.95" customHeight="1">
      <c r="B301" s="119"/>
      <c r="D301" s="120" t="s">
        <v>71</v>
      </c>
      <c r="E301" s="129" t="s">
        <v>199</v>
      </c>
      <c r="F301" s="129" t="s">
        <v>237</v>
      </c>
      <c r="I301" s="122"/>
      <c r="J301" s="130">
        <f>BK301</f>
        <v>0</v>
      </c>
      <c r="L301" s="119"/>
      <c r="M301" s="124"/>
      <c r="P301" s="125">
        <f>SUM(P302:P319)</f>
        <v>0</v>
      </c>
      <c r="R301" s="125">
        <f>SUM(R302:R319)</f>
        <v>9.9400000000000002E-2</v>
      </c>
      <c r="T301" s="126">
        <f>SUM(T302:T319)</f>
        <v>0</v>
      </c>
      <c r="AR301" s="120" t="s">
        <v>80</v>
      </c>
      <c r="AT301" s="127" t="s">
        <v>71</v>
      </c>
      <c r="AU301" s="127" t="s">
        <v>80</v>
      </c>
      <c r="AY301" s="120" t="s">
        <v>147</v>
      </c>
      <c r="BK301" s="128">
        <f>SUM(BK302:BK319)</f>
        <v>0</v>
      </c>
    </row>
    <row r="302" spans="2:65" s="1" customFormat="1" ht="24.15" customHeight="1">
      <c r="B302" s="131"/>
      <c r="C302" s="132" t="s">
        <v>663</v>
      </c>
      <c r="D302" s="132" t="s">
        <v>150</v>
      </c>
      <c r="E302" s="133" t="s">
        <v>664</v>
      </c>
      <c r="F302" s="134" t="s">
        <v>665</v>
      </c>
      <c r="G302" s="135" t="s">
        <v>219</v>
      </c>
      <c r="H302" s="136">
        <v>372</v>
      </c>
      <c r="I302" s="137"/>
      <c r="J302" s="138">
        <f>ROUND(I302*H302,2)</f>
        <v>0</v>
      </c>
      <c r="K302" s="134" t="s">
        <v>241</v>
      </c>
      <c r="L302" s="32"/>
      <c r="M302" s="139" t="s">
        <v>3</v>
      </c>
      <c r="N302" s="140" t="s">
        <v>43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173</v>
      </c>
      <c r="AT302" s="143" t="s">
        <v>150</v>
      </c>
      <c r="AU302" s="143" t="s">
        <v>82</v>
      </c>
      <c r="AY302" s="17" t="s">
        <v>147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80</v>
      </c>
      <c r="BK302" s="144">
        <f>ROUND(I302*H302,2)</f>
        <v>0</v>
      </c>
      <c r="BL302" s="17" t="s">
        <v>173</v>
      </c>
      <c r="BM302" s="143" t="s">
        <v>666</v>
      </c>
    </row>
    <row r="303" spans="2:65" s="1" customFormat="1">
      <c r="B303" s="32"/>
      <c r="D303" s="159" t="s">
        <v>243</v>
      </c>
      <c r="F303" s="160" t="s">
        <v>667</v>
      </c>
      <c r="I303" s="147"/>
      <c r="L303" s="32"/>
      <c r="M303" s="148"/>
      <c r="T303" s="53"/>
      <c r="AT303" s="17" t="s">
        <v>243</v>
      </c>
      <c r="AU303" s="17" t="s">
        <v>82</v>
      </c>
    </row>
    <row r="304" spans="2:65" s="12" customFormat="1">
      <c r="B304" s="149"/>
      <c r="D304" s="145" t="s">
        <v>165</v>
      </c>
      <c r="E304" s="150" t="s">
        <v>3</v>
      </c>
      <c r="F304" s="151" t="s">
        <v>668</v>
      </c>
      <c r="H304" s="152">
        <v>372</v>
      </c>
      <c r="I304" s="153"/>
      <c r="L304" s="149"/>
      <c r="M304" s="154"/>
      <c r="T304" s="155"/>
      <c r="AT304" s="150" t="s">
        <v>165</v>
      </c>
      <c r="AU304" s="150" t="s">
        <v>82</v>
      </c>
      <c r="AV304" s="12" t="s">
        <v>82</v>
      </c>
      <c r="AW304" s="12" t="s">
        <v>33</v>
      </c>
      <c r="AX304" s="12" t="s">
        <v>80</v>
      </c>
      <c r="AY304" s="150" t="s">
        <v>147</v>
      </c>
    </row>
    <row r="305" spans="2:65" s="1" customFormat="1" ht="24.15" customHeight="1">
      <c r="B305" s="131"/>
      <c r="C305" s="132" t="s">
        <v>669</v>
      </c>
      <c r="D305" s="132" t="s">
        <v>150</v>
      </c>
      <c r="E305" s="133" t="s">
        <v>670</v>
      </c>
      <c r="F305" s="134" t="s">
        <v>671</v>
      </c>
      <c r="G305" s="135" t="s">
        <v>219</v>
      </c>
      <c r="H305" s="136">
        <v>14880</v>
      </c>
      <c r="I305" s="137"/>
      <c r="J305" s="138">
        <f>ROUND(I305*H305,2)</f>
        <v>0</v>
      </c>
      <c r="K305" s="134" t="s">
        <v>241</v>
      </c>
      <c r="L305" s="32"/>
      <c r="M305" s="139" t="s">
        <v>3</v>
      </c>
      <c r="N305" s="140" t="s">
        <v>43</v>
      </c>
      <c r="P305" s="141">
        <f>O305*H305</f>
        <v>0</v>
      </c>
      <c r="Q305" s="141">
        <v>0</v>
      </c>
      <c r="R305" s="141">
        <f>Q305*H305</f>
        <v>0</v>
      </c>
      <c r="S305" s="141">
        <v>0</v>
      </c>
      <c r="T305" s="142">
        <f>S305*H305</f>
        <v>0</v>
      </c>
      <c r="AR305" s="143" t="s">
        <v>173</v>
      </c>
      <c r="AT305" s="143" t="s">
        <v>150</v>
      </c>
      <c r="AU305" s="143" t="s">
        <v>82</v>
      </c>
      <c r="AY305" s="17" t="s">
        <v>147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80</v>
      </c>
      <c r="BK305" s="144">
        <f>ROUND(I305*H305,2)</f>
        <v>0</v>
      </c>
      <c r="BL305" s="17" t="s">
        <v>173</v>
      </c>
      <c r="BM305" s="143" t="s">
        <v>672</v>
      </c>
    </row>
    <row r="306" spans="2:65" s="1" customFormat="1">
      <c r="B306" s="32"/>
      <c r="D306" s="159" t="s">
        <v>243</v>
      </c>
      <c r="F306" s="160" t="s">
        <v>673</v>
      </c>
      <c r="I306" s="147"/>
      <c r="L306" s="32"/>
      <c r="M306" s="148"/>
      <c r="T306" s="53"/>
      <c r="AT306" s="17" t="s">
        <v>243</v>
      </c>
      <c r="AU306" s="17" t="s">
        <v>82</v>
      </c>
    </row>
    <row r="307" spans="2:65" s="12" customFormat="1">
      <c r="B307" s="149"/>
      <c r="D307" s="145" t="s">
        <v>165</v>
      </c>
      <c r="E307" s="150" t="s">
        <v>3</v>
      </c>
      <c r="F307" s="151" t="s">
        <v>668</v>
      </c>
      <c r="H307" s="152">
        <v>372</v>
      </c>
      <c r="I307" s="153"/>
      <c r="L307" s="149"/>
      <c r="M307" s="154"/>
      <c r="T307" s="155"/>
      <c r="AT307" s="150" t="s">
        <v>165</v>
      </c>
      <c r="AU307" s="150" t="s">
        <v>82</v>
      </c>
      <c r="AV307" s="12" t="s">
        <v>82</v>
      </c>
      <c r="AW307" s="12" t="s">
        <v>33</v>
      </c>
      <c r="AX307" s="12" t="s">
        <v>72</v>
      </c>
      <c r="AY307" s="150" t="s">
        <v>147</v>
      </c>
    </row>
    <row r="308" spans="2:65" s="12" customFormat="1">
      <c r="B308" s="149"/>
      <c r="D308" s="145" t="s">
        <v>165</v>
      </c>
      <c r="E308" s="150" t="s">
        <v>3</v>
      </c>
      <c r="F308" s="151" t="s">
        <v>674</v>
      </c>
      <c r="H308" s="152">
        <v>14880</v>
      </c>
      <c r="I308" s="153"/>
      <c r="L308" s="149"/>
      <c r="M308" s="154"/>
      <c r="T308" s="155"/>
      <c r="AT308" s="150" t="s">
        <v>165</v>
      </c>
      <c r="AU308" s="150" t="s">
        <v>82</v>
      </c>
      <c r="AV308" s="12" t="s">
        <v>82</v>
      </c>
      <c r="AW308" s="12" t="s">
        <v>33</v>
      </c>
      <c r="AX308" s="12" t="s">
        <v>80</v>
      </c>
      <c r="AY308" s="150" t="s">
        <v>147</v>
      </c>
    </row>
    <row r="309" spans="2:65" s="1" customFormat="1" ht="24.15" customHeight="1">
      <c r="B309" s="131"/>
      <c r="C309" s="132" t="s">
        <v>675</v>
      </c>
      <c r="D309" s="132" t="s">
        <v>150</v>
      </c>
      <c r="E309" s="133" t="s">
        <v>676</v>
      </c>
      <c r="F309" s="134" t="s">
        <v>677</v>
      </c>
      <c r="G309" s="135" t="s">
        <v>219</v>
      </c>
      <c r="H309" s="136">
        <v>372</v>
      </c>
      <c r="I309" s="137"/>
      <c r="J309" s="138">
        <f>ROUND(I309*H309,2)</f>
        <v>0</v>
      </c>
      <c r="K309" s="134" t="s">
        <v>241</v>
      </c>
      <c r="L309" s="32"/>
      <c r="M309" s="139" t="s">
        <v>3</v>
      </c>
      <c r="N309" s="140" t="s">
        <v>43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173</v>
      </c>
      <c r="AT309" s="143" t="s">
        <v>150</v>
      </c>
      <c r="AU309" s="143" t="s">
        <v>82</v>
      </c>
      <c r="AY309" s="17" t="s">
        <v>147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80</v>
      </c>
      <c r="BK309" s="144">
        <f>ROUND(I309*H309,2)</f>
        <v>0</v>
      </c>
      <c r="BL309" s="17" t="s">
        <v>173</v>
      </c>
      <c r="BM309" s="143" t="s">
        <v>678</v>
      </c>
    </row>
    <row r="310" spans="2:65" s="1" customFormat="1">
      <c r="B310" s="32"/>
      <c r="D310" s="159" t="s">
        <v>243</v>
      </c>
      <c r="F310" s="160" t="s">
        <v>679</v>
      </c>
      <c r="I310" s="147"/>
      <c r="L310" s="32"/>
      <c r="M310" s="148"/>
      <c r="T310" s="53"/>
      <c r="AT310" s="17" t="s">
        <v>243</v>
      </c>
      <c r="AU310" s="17" t="s">
        <v>82</v>
      </c>
    </row>
    <row r="311" spans="2:65" s="12" customFormat="1">
      <c r="B311" s="149"/>
      <c r="D311" s="145" t="s">
        <v>165</v>
      </c>
      <c r="E311" s="150" t="s">
        <v>3</v>
      </c>
      <c r="F311" s="151" t="s">
        <v>668</v>
      </c>
      <c r="H311" s="152">
        <v>372</v>
      </c>
      <c r="I311" s="153"/>
      <c r="L311" s="149"/>
      <c r="M311" s="154"/>
      <c r="T311" s="155"/>
      <c r="AT311" s="150" t="s">
        <v>165</v>
      </c>
      <c r="AU311" s="150" t="s">
        <v>82</v>
      </c>
      <c r="AV311" s="12" t="s">
        <v>82</v>
      </c>
      <c r="AW311" s="12" t="s">
        <v>33</v>
      </c>
      <c r="AX311" s="12" t="s">
        <v>80</v>
      </c>
      <c r="AY311" s="150" t="s">
        <v>147</v>
      </c>
    </row>
    <row r="312" spans="2:65" s="1" customFormat="1" ht="24.15" customHeight="1">
      <c r="B312" s="131"/>
      <c r="C312" s="132" t="s">
        <v>680</v>
      </c>
      <c r="D312" s="132" t="s">
        <v>150</v>
      </c>
      <c r="E312" s="133" t="s">
        <v>681</v>
      </c>
      <c r="F312" s="134" t="s">
        <v>682</v>
      </c>
      <c r="G312" s="135" t="s">
        <v>219</v>
      </c>
      <c r="H312" s="136">
        <v>157.6</v>
      </c>
      <c r="I312" s="137"/>
      <c r="J312" s="138">
        <f>ROUND(I312*H312,2)</f>
        <v>0</v>
      </c>
      <c r="K312" s="134" t="s">
        <v>241</v>
      </c>
      <c r="L312" s="32"/>
      <c r="M312" s="139" t="s">
        <v>3</v>
      </c>
      <c r="N312" s="140" t="s">
        <v>43</v>
      </c>
      <c r="P312" s="141">
        <f>O312*H312</f>
        <v>0</v>
      </c>
      <c r="Q312" s="141">
        <v>2.1000000000000001E-4</v>
      </c>
      <c r="R312" s="141">
        <f>Q312*H312</f>
        <v>3.3096E-2</v>
      </c>
      <c r="S312" s="141">
        <v>0</v>
      </c>
      <c r="T312" s="142">
        <f>S312*H312</f>
        <v>0</v>
      </c>
      <c r="AR312" s="143" t="s">
        <v>173</v>
      </c>
      <c r="AT312" s="143" t="s">
        <v>150</v>
      </c>
      <c r="AU312" s="143" t="s">
        <v>82</v>
      </c>
      <c r="AY312" s="17" t="s">
        <v>147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7" t="s">
        <v>80</v>
      </c>
      <c r="BK312" s="144">
        <f>ROUND(I312*H312,2)</f>
        <v>0</v>
      </c>
      <c r="BL312" s="17" t="s">
        <v>173</v>
      </c>
      <c r="BM312" s="143" t="s">
        <v>683</v>
      </c>
    </row>
    <row r="313" spans="2:65" s="1" customFormat="1">
      <c r="B313" s="32"/>
      <c r="D313" s="159" t="s">
        <v>243</v>
      </c>
      <c r="F313" s="160" t="s">
        <v>684</v>
      </c>
      <c r="I313" s="147"/>
      <c r="L313" s="32"/>
      <c r="M313" s="148"/>
      <c r="T313" s="53"/>
      <c r="AT313" s="17" t="s">
        <v>243</v>
      </c>
      <c r="AU313" s="17" t="s">
        <v>82</v>
      </c>
    </row>
    <row r="314" spans="2:65" s="12" customFormat="1">
      <c r="B314" s="149"/>
      <c r="D314" s="145" t="s">
        <v>165</v>
      </c>
      <c r="E314" s="150" t="s">
        <v>3</v>
      </c>
      <c r="F314" s="151" t="s">
        <v>685</v>
      </c>
      <c r="H314" s="152">
        <v>157.6</v>
      </c>
      <c r="I314" s="153"/>
      <c r="L314" s="149"/>
      <c r="M314" s="154"/>
      <c r="T314" s="155"/>
      <c r="AT314" s="150" t="s">
        <v>165</v>
      </c>
      <c r="AU314" s="150" t="s">
        <v>82</v>
      </c>
      <c r="AV314" s="12" t="s">
        <v>82</v>
      </c>
      <c r="AW314" s="12" t="s">
        <v>33</v>
      </c>
      <c r="AX314" s="12" t="s">
        <v>80</v>
      </c>
      <c r="AY314" s="150" t="s">
        <v>147</v>
      </c>
    </row>
    <row r="315" spans="2:65" s="1" customFormat="1" ht="24.15" customHeight="1">
      <c r="B315" s="131"/>
      <c r="C315" s="132" t="s">
        <v>686</v>
      </c>
      <c r="D315" s="132" t="s">
        <v>150</v>
      </c>
      <c r="E315" s="133" t="s">
        <v>687</v>
      </c>
      <c r="F315" s="134" t="s">
        <v>688</v>
      </c>
      <c r="G315" s="135" t="s">
        <v>219</v>
      </c>
      <c r="H315" s="136">
        <v>157.6</v>
      </c>
      <c r="I315" s="137"/>
      <c r="J315" s="138">
        <f>ROUND(I315*H315,2)</f>
        <v>0</v>
      </c>
      <c r="K315" s="134" t="s">
        <v>241</v>
      </c>
      <c r="L315" s="32"/>
      <c r="M315" s="139" t="s">
        <v>3</v>
      </c>
      <c r="N315" s="140" t="s">
        <v>43</v>
      </c>
      <c r="P315" s="141">
        <f>O315*H315</f>
        <v>0</v>
      </c>
      <c r="Q315" s="141">
        <v>4.0000000000000003E-5</v>
      </c>
      <c r="R315" s="141">
        <f>Q315*H315</f>
        <v>6.3040000000000006E-3</v>
      </c>
      <c r="S315" s="141">
        <v>0</v>
      </c>
      <c r="T315" s="142">
        <f>S315*H315</f>
        <v>0</v>
      </c>
      <c r="AR315" s="143" t="s">
        <v>173</v>
      </c>
      <c r="AT315" s="143" t="s">
        <v>150</v>
      </c>
      <c r="AU315" s="143" t="s">
        <v>82</v>
      </c>
      <c r="AY315" s="17" t="s">
        <v>147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80</v>
      </c>
      <c r="BK315" s="144">
        <f>ROUND(I315*H315,2)</f>
        <v>0</v>
      </c>
      <c r="BL315" s="17" t="s">
        <v>173</v>
      </c>
      <c r="BM315" s="143" t="s">
        <v>689</v>
      </c>
    </row>
    <row r="316" spans="2:65" s="1" customFormat="1">
      <c r="B316" s="32"/>
      <c r="D316" s="159" t="s">
        <v>243</v>
      </c>
      <c r="F316" s="160" t="s">
        <v>690</v>
      </c>
      <c r="I316" s="147"/>
      <c r="L316" s="32"/>
      <c r="M316" s="148"/>
      <c r="T316" s="53"/>
      <c r="AT316" s="17" t="s">
        <v>243</v>
      </c>
      <c r="AU316" s="17" t="s">
        <v>82</v>
      </c>
    </row>
    <row r="317" spans="2:65" s="12" customFormat="1">
      <c r="B317" s="149"/>
      <c r="D317" s="145" t="s">
        <v>165</v>
      </c>
      <c r="E317" s="150" t="s">
        <v>3</v>
      </c>
      <c r="F317" s="151" t="s">
        <v>685</v>
      </c>
      <c r="H317" s="152">
        <v>157.6</v>
      </c>
      <c r="I317" s="153"/>
      <c r="L317" s="149"/>
      <c r="M317" s="154"/>
      <c r="T317" s="155"/>
      <c r="AT317" s="150" t="s">
        <v>165</v>
      </c>
      <c r="AU317" s="150" t="s">
        <v>82</v>
      </c>
      <c r="AV317" s="12" t="s">
        <v>82</v>
      </c>
      <c r="AW317" s="12" t="s">
        <v>33</v>
      </c>
      <c r="AX317" s="12" t="s">
        <v>80</v>
      </c>
      <c r="AY317" s="150" t="s">
        <v>147</v>
      </c>
    </row>
    <row r="318" spans="2:65" s="1" customFormat="1" ht="16.5" customHeight="1">
      <c r="B318" s="131"/>
      <c r="C318" s="181" t="s">
        <v>691</v>
      </c>
      <c r="D318" s="181" t="s">
        <v>474</v>
      </c>
      <c r="E318" s="182" t="s">
        <v>692</v>
      </c>
      <c r="F318" s="183" t="s">
        <v>693</v>
      </c>
      <c r="G318" s="184" t="s">
        <v>366</v>
      </c>
      <c r="H318" s="185">
        <v>5</v>
      </c>
      <c r="I318" s="186"/>
      <c r="J318" s="187">
        <f>ROUND(I318*H318,2)</f>
        <v>0</v>
      </c>
      <c r="K318" s="183" t="s">
        <v>241</v>
      </c>
      <c r="L318" s="188"/>
      <c r="M318" s="189" t="s">
        <v>3</v>
      </c>
      <c r="N318" s="190" t="s">
        <v>43</v>
      </c>
      <c r="P318" s="141">
        <f>O318*H318</f>
        <v>0</v>
      </c>
      <c r="Q318" s="141">
        <v>1.2E-2</v>
      </c>
      <c r="R318" s="141">
        <f>Q318*H318</f>
        <v>0.06</v>
      </c>
      <c r="S318" s="141">
        <v>0</v>
      </c>
      <c r="T318" s="142">
        <f>S318*H318</f>
        <v>0</v>
      </c>
      <c r="AR318" s="143" t="s">
        <v>194</v>
      </c>
      <c r="AT318" s="143" t="s">
        <v>474</v>
      </c>
      <c r="AU318" s="143" t="s">
        <v>82</v>
      </c>
      <c r="AY318" s="17" t="s">
        <v>147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80</v>
      </c>
      <c r="BK318" s="144">
        <f>ROUND(I318*H318,2)</f>
        <v>0</v>
      </c>
      <c r="BL318" s="17" t="s">
        <v>173</v>
      </c>
      <c r="BM318" s="143" t="s">
        <v>694</v>
      </c>
    </row>
    <row r="319" spans="2:65" s="12" customFormat="1">
      <c r="B319" s="149"/>
      <c r="D319" s="145" t="s">
        <v>165</v>
      </c>
      <c r="E319" s="150" t="s">
        <v>3</v>
      </c>
      <c r="F319" s="151" t="s">
        <v>146</v>
      </c>
      <c r="H319" s="152">
        <v>5</v>
      </c>
      <c r="I319" s="153"/>
      <c r="L319" s="149"/>
      <c r="M319" s="154"/>
      <c r="T319" s="155"/>
      <c r="AT319" s="150" t="s">
        <v>165</v>
      </c>
      <c r="AU319" s="150" t="s">
        <v>82</v>
      </c>
      <c r="AV319" s="12" t="s">
        <v>82</v>
      </c>
      <c r="AW319" s="12" t="s">
        <v>33</v>
      </c>
      <c r="AX319" s="12" t="s">
        <v>80</v>
      </c>
      <c r="AY319" s="150" t="s">
        <v>147</v>
      </c>
    </row>
    <row r="320" spans="2:65" s="11" customFormat="1" ht="22.95" customHeight="1">
      <c r="B320" s="119"/>
      <c r="D320" s="120" t="s">
        <v>71</v>
      </c>
      <c r="E320" s="129" t="s">
        <v>695</v>
      </c>
      <c r="F320" s="129" t="s">
        <v>696</v>
      </c>
      <c r="I320" s="122"/>
      <c r="J320" s="130">
        <f>BK320</f>
        <v>0</v>
      </c>
      <c r="L320" s="119"/>
      <c r="M320" s="124"/>
      <c r="P320" s="125">
        <f>SUM(P321:P322)</f>
        <v>0</v>
      </c>
      <c r="R320" s="125">
        <f>SUM(R321:R322)</f>
        <v>0</v>
      </c>
      <c r="T320" s="126">
        <f>SUM(T321:T322)</f>
        <v>0</v>
      </c>
      <c r="AR320" s="120" t="s">
        <v>80</v>
      </c>
      <c r="AT320" s="127" t="s">
        <v>71</v>
      </c>
      <c r="AU320" s="127" t="s">
        <v>80</v>
      </c>
      <c r="AY320" s="120" t="s">
        <v>147</v>
      </c>
      <c r="BK320" s="128">
        <f>SUM(BK321:BK322)</f>
        <v>0</v>
      </c>
    </row>
    <row r="321" spans="2:65" s="1" customFormat="1" ht="33" customHeight="1">
      <c r="B321" s="131"/>
      <c r="C321" s="132" t="s">
        <v>697</v>
      </c>
      <c r="D321" s="132" t="s">
        <v>150</v>
      </c>
      <c r="E321" s="133" t="s">
        <v>698</v>
      </c>
      <c r="F321" s="134" t="s">
        <v>699</v>
      </c>
      <c r="G321" s="135" t="s">
        <v>259</v>
      </c>
      <c r="H321" s="136">
        <v>512.21400000000006</v>
      </c>
      <c r="I321" s="137"/>
      <c r="J321" s="138">
        <f>ROUND(I321*H321,2)</f>
        <v>0</v>
      </c>
      <c r="K321" s="134" t="s">
        <v>241</v>
      </c>
      <c r="L321" s="32"/>
      <c r="M321" s="139" t="s">
        <v>3</v>
      </c>
      <c r="N321" s="140" t="s">
        <v>43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173</v>
      </c>
      <c r="AT321" s="143" t="s">
        <v>150</v>
      </c>
      <c r="AU321" s="143" t="s">
        <v>82</v>
      </c>
      <c r="AY321" s="17" t="s">
        <v>147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80</v>
      </c>
      <c r="BK321" s="144">
        <f>ROUND(I321*H321,2)</f>
        <v>0</v>
      </c>
      <c r="BL321" s="17" t="s">
        <v>173</v>
      </c>
      <c r="BM321" s="143" t="s">
        <v>700</v>
      </c>
    </row>
    <row r="322" spans="2:65" s="1" customFormat="1">
      <c r="B322" s="32"/>
      <c r="D322" s="159" t="s">
        <v>243</v>
      </c>
      <c r="F322" s="160" t="s">
        <v>701</v>
      </c>
      <c r="I322" s="147"/>
      <c r="L322" s="32"/>
      <c r="M322" s="148"/>
      <c r="T322" s="53"/>
      <c r="AT322" s="17" t="s">
        <v>243</v>
      </c>
      <c r="AU322" s="17" t="s">
        <v>82</v>
      </c>
    </row>
    <row r="323" spans="2:65" s="11" customFormat="1" ht="25.95" customHeight="1">
      <c r="B323" s="119"/>
      <c r="D323" s="120" t="s">
        <v>71</v>
      </c>
      <c r="E323" s="121" t="s">
        <v>702</v>
      </c>
      <c r="F323" s="121" t="s">
        <v>703</v>
      </c>
      <c r="I323" s="122"/>
      <c r="J323" s="123">
        <f>BK323</f>
        <v>0</v>
      </c>
      <c r="L323" s="119"/>
      <c r="M323" s="124"/>
      <c r="P323" s="125">
        <f>P324+P387+P437+P456+P458+P468+P504</f>
        <v>0</v>
      </c>
      <c r="R323" s="125">
        <f>R324+R387+R437+R456+R458+R468+R504</f>
        <v>7.2301323800000006</v>
      </c>
      <c r="T323" s="126">
        <f>T324+T387+T437+T456+T458+T468+T504</f>
        <v>0</v>
      </c>
      <c r="AR323" s="120" t="s">
        <v>82</v>
      </c>
      <c r="AT323" s="127" t="s">
        <v>71</v>
      </c>
      <c r="AU323" s="127" t="s">
        <v>72</v>
      </c>
      <c r="AY323" s="120" t="s">
        <v>147</v>
      </c>
      <c r="BK323" s="128">
        <f>BK324+BK387+BK437+BK456+BK458+BK468+BK504</f>
        <v>0</v>
      </c>
    </row>
    <row r="324" spans="2:65" s="11" customFormat="1" ht="22.95" customHeight="1">
      <c r="B324" s="119"/>
      <c r="D324" s="120" t="s">
        <v>71</v>
      </c>
      <c r="E324" s="129" t="s">
        <v>704</v>
      </c>
      <c r="F324" s="129" t="s">
        <v>705</v>
      </c>
      <c r="I324" s="122"/>
      <c r="J324" s="130">
        <f>BK324</f>
        <v>0</v>
      </c>
      <c r="L324" s="119"/>
      <c r="M324" s="124"/>
      <c r="P324" s="125">
        <f>SUM(P325:P386)</f>
        <v>0</v>
      </c>
      <c r="R324" s="125">
        <f>SUM(R325:R386)</f>
        <v>0.52749089999999998</v>
      </c>
      <c r="T324" s="126">
        <f>SUM(T325:T386)</f>
        <v>0</v>
      </c>
      <c r="AR324" s="120" t="s">
        <v>82</v>
      </c>
      <c r="AT324" s="127" t="s">
        <v>71</v>
      </c>
      <c r="AU324" s="127" t="s">
        <v>80</v>
      </c>
      <c r="AY324" s="120" t="s">
        <v>147</v>
      </c>
      <c r="BK324" s="128">
        <f>SUM(BK325:BK386)</f>
        <v>0</v>
      </c>
    </row>
    <row r="325" spans="2:65" s="1" customFormat="1" ht="21.75" customHeight="1">
      <c r="B325" s="131"/>
      <c r="C325" s="132" t="s">
        <v>706</v>
      </c>
      <c r="D325" s="132" t="s">
        <v>150</v>
      </c>
      <c r="E325" s="133" t="s">
        <v>707</v>
      </c>
      <c r="F325" s="134" t="s">
        <v>708</v>
      </c>
      <c r="G325" s="135" t="s">
        <v>219</v>
      </c>
      <c r="H325" s="136">
        <v>25.01</v>
      </c>
      <c r="I325" s="137"/>
      <c r="J325" s="138">
        <f>ROUND(I325*H325,2)</f>
        <v>0</v>
      </c>
      <c r="K325" s="134" t="s">
        <v>241</v>
      </c>
      <c r="L325" s="32"/>
      <c r="M325" s="139" t="s">
        <v>3</v>
      </c>
      <c r="N325" s="140" t="s">
        <v>43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528</v>
      </c>
      <c r="AT325" s="143" t="s">
        <v>150</v>
      </c>
      <c r="AU325" s="143" t="s">
        <v>82</v>
      </c>
      <c r="AY325" s="17" t="s">
        <v>147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80</v>
      </c>
      <c r="BK325" s="144">
        <f>ROUND(I325*H325,2)</f>
        <v>0</v>
      </c>
      <c r="BL325" s="17" t="s">
        <v>528</v>
      </c>
      <c r="BM325" s="143" t="s">
        <v>709</v>
      </c>
    </row>
    <row r="326" spans="2:65" s="1" customFormat="1">
      <c r="B326" s="32"/>
      <c r="D326" s="159" t="s">
        <v>243</v>
      </c>
      <c r="F326" s="160" t="s">
        <v>710</v>
      </c>
      <c r="I326" s="147"/>
      <c r="L326" s="32"/>
      <c r="M326" s="148"/>
      <c r="T326" s="53"/>
      <c r="AT326" s="17" t="s">
        <v>243</v>
      </c>
      <c r="AU326" s="17" t="s">
        <v>82</v>
      </c>
    </row>
    <row r="327" spans="2:65" s="13" customFormat="1">
      <c r="B327" s="161"/>
      <c r="D327" s="145" t="s">
        <v>165</v>
      </c>
      <c r="E327" s="162" t="s">
        <v>3</v>
      </c>
      <c r="F327" s="163" t="s">
        <v>432</v>
      </c>
      <c r="H327" s="162" t="s">
        <v>3</v>
      </c>
      <c r="I327" s="164"/>
      <c r="L327" s="161"/>
      <c r="M327" s="165"/>
      <c r="T327" s="166"/>
      <c r="AT327" s="162" t="s">
        <v>165</v>
      </c>
      <c r="AU327" s="162" t="s">
        <v>82</v>
      </c>
      <c r="AV327" s="13" t="s">
        <v>80</v>
      </c>
      <c r="AW327" s="13" t="s">
        <v>33</v>
      </c>
      <c r="AX327" s="13" t="s">
        <v>72</v>
      </c>
      <c r="AY327" s="162" t="s">
        <v>147</v>
      </c>
    </row>
    <row r="328" spans="2:65" s="13" customFormat="1">
      <c r="B328" s="161"/>
      <c r="D328" s="145" t="s">
        <v>165</v>
      </c>
      <c r="E328" s="162" t="s">
        <v>3</v>
      </c>
      <c r="F328" s="163" t="s">
        <v>711</v>
      </c>
      <c r="H328" s="162" t="s">
        <v>3</v>
      </c>
      <c r="I328" s="164"/>
      <c r="L328" s="161"/>
      <c r="M328" s="165"/>
      <c r="T328" s="166"/>
      <c r="AT328" s="162" t="s">
        <v>165</v>
      </c>
      <c r="AU328" s="162" t="s">
        <v>82</v>
      </c>
      <c r="AV328" s="13" t="s">
        <v>80</v>
      </c>
      <c r="AW328" s="13" t="s">
        <v>33</v>
      </c>
      <c r="AX328" s="13" t="s">
        <v>72</v>
      </c>
      <c r="AY328" s="162" t="s">
        <v>147</v>
      </c>
    </row>
    <row r="329" spans="2:65" s="12" customFormat="1">
      <c r="B329" s="149"/>
      <c r="D329" s="145" t="s">
        <v>165</v>
      </c>
      <c r="E329" s="150" t="s">
        <v>3</v>
      </c>
      <c r="F329" s="151" t="s">
        <v>712</v>
      </c>
      <c r="H329" s="152">
        <v>25.01</v>
      </c>
      <c r="I329" s="153"/>
      <c r="L329" s="149"/>
      <c r="M329" s="154"/>
      <c r="T329" s="155"/>
      <c r="AT329" s="150" t="s">
        <v>165</v>
      </c>
      <c r="AU329" s="150" t="s">
        <v>82</v>
      </c>
      <c r="AV329" s="12" t="s">
        <v>82</v>
      </c>
      <c r="AW329" s="12" t="s">
        <v>33</v>
      </c>
      <c r="AX329" s="12" t="s">
        <v>80</v>
      </c>
      <c r="AY329" s="150" t="s">
        <v>147</v>
      </c>
    </row>
    <row r="330" spans="2:65" s="1" customFormat="1" ht="16.5" customHeight="1">
      <c r="B330" s="131"/>
      <c r="C330" s="181" t="s">
        <v>713</v>
      </c>
      <c r="D330" s="181" t="s">
        <v>474</v>
      </c>
      <c r="E330" s="182" t="s">
        <v>714</v>
      </c>
      <c r="F330" s="183" t="s">
        <v>715</v>
      </c>
      <c r="G330" s="184" t="s">
        <v>716</v>
      </c>
      <c r="H330" s="185">
        <v>25.01</v>
      </c>
      <c r="I330" s="186"/>
      <c r="J330" s="187">
        <f>ROUND(I330*H330,2)</f>
        <v>0</v>
      </c>
      <c r="K330" s="183" t="s">
        <v>241</v>
      </c>
      <c r="L330" s="188"/>
      <c r="M330" s="189" t="s">
        <v>3</v>
      </c>
      <c r="N330" s="190" t="s">
        <v>43</v>
      </c>
      <c r="P330" s="141">
        <f>O330*H330</f>
        <v>0</v>
      </c>
      <c r="Q330" s="141">
        <v>1E-3</v>
      </c>
      <c r="R330" s="141">
        <f>Q330*H330</f>
        <v>2.5010000000000001E-2</v>
      </c>
      <c r="S330" s="141">
        <v>0</v>
      </c>
      <c r="T330" s="142">
        <f>S330*H330</f>
        <v>0</v>
      </c>
      <c r="AR330" s="143" t="s">
        <v>630</v>
      </c>
      <c r="AT330" s="143" t="s">
        <v>474</v>
      </c>
      <c r="AU330" s="143" t="s">
        <v>82</v>
      </c>
      <c r="AY330" s="17" t="s">
        <v>147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80</v>
      </c>
      <c r="BK330" s="144">
        <f>ROUND(I330*H330,2)</f>
        <v>0</v>
      </c>
      <c r="BL330" s="17" t="s">
        <v>528</v>
      </c>
      <c r="BM330" s="143" t="s">
        <v>717</v>
      </c>
    </row>
    <row r="331" spans="2:65" s="1" customFormat="1" ht="21.75" customHeight="1">
      <c r="B331" s="131"/>
      <c r="C331" s="132" t="s">
        <v>718</v>
      </c>
      <c r="D331" s="132" t="s">
        <v>150</v>
      </c>
      <c r="E331" s="133" t="s">
        <v>719</v>
      </c>
      <c r="F331" s="134" t="s">
        <v>720</v>
      </c>
      <c r="G331" s="135" t="s">
        <v>219</v>
      </c>
      <c r="H331" s="136">
        <v>61.024000000000001</v>
      </c>
      <c r="I331" s="137"/>
      <c r="J331" s="138">
        <f>ROUND(I331*H331,2)</f>
        <v>0</v>
      </c>
      <c r="K331" s="134" t="s">
        <v>241</v>
      </c>
      <c r="L331" s="32"/>
      <c r="M331" s="139" t="s">
        <v>3</v>
      </c>
      <c r="N331" s="140" t="s">
        <v>43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528</v>
      </c>
      <c r="AT331" s="143" t="s">
        <v>150</v>
      </c>
      <c r="AU331" s="143" t="s">
        <v>82</v>
      </c>
      <c r="AY331" s="17" t="s">
        <v>147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80</v>
      </c>
      <c r="BK331" s="144">
        <f>ROUND(I331*H331,2)</f>
        <v>0</v>
      </c>
      <c r="BL331" s="17" t="s">
        <v>528</v>
      </c>
      <c r="BM331" s="143" t="s">
        <v>721</v>
      </c>
    </row>
    <row r="332" spans="2:65" s="1" customFormat="1">
      <c r="B332" s="32"/>
      <c r="D332" s="159" t="s">
        <v>243</v>
      </c>
      <c r="F332" s="160" t="s">
        <v>722</v>
      </c>
      <c r="I332" s="147"/>
      <c r="L332" s="32"/>
      <c r="M332" s="148"/>
      <c r="T332" s="53"/>
      <c r="AT332" s="17" t="s">
        <v>243</v>
      </c>
      <c r="AU332" s="17" t="s">
        <v>82</v>
      </c>
    </row>
    <row r="333" spans="2:65" s="13" customFormat="1">
      <c r="B333" s="161"/>
      <c r="D333" s="145" t="s">
        <v>165</v>
      </c>
      <c r="E333" s="162" t="s">
        <v>3</v>
      </c>
      <c r="F333" s="163" t="s">
        <v>432</v>
      </c>
      <c r="H333" s="162" t="s">
        <v>3</v>
      </c>
      <c r="I333" s="164"/>
      <c r="L333" s="161"/>
      <c r="M333" s="165"/>
      <c r="T333" s="166"/>
      <c r="AT333" s="162" t="s">
        <v>165</v>
      </c>
      <c r="AU333" s="162" t="s">
        <v>82</v>
      </c>
      <c r="AV333" s="13" t="s">
        <v>80</v>
      </c>
      <c r="AW333" s="13" t="s">
        <v>33</v>
      </c>
      <c r="AX333" s="13" t="s">
        <v>72</v>
      </c>
      <c r="AY333" s="162" t="s">
        <v>147</v>
      </c>
    </row>
    <row r="334" spans="2:65" s="13" customFormat="1">
      <c r="B334" s="161"/>
      <c r="D334" s="145" t="s">
        <v>165</v>
      </c>
      <c r="E334" s="162" t="s">
        <v>3</v>
      </c>
      <c r="F334" s="163" t="s">
        <v>723</v>
      </c>
      <c r="H334" s="162" t="s">
        <v>3</v>
      </c>
      <c r="I334" s="164"/>
      <c r="L334" s="161"/>
      <c r="M334" s="165"/>
      <c r="T334" s="166"/>
      <c r="AT334" s="162" t="s">
        <v>165</v>
      </c>
      <c r="AU334" s="162" t="s">
        <v>82</v>
      </c>
      <c r="AV334" s="13" t="s">
        <v>80</v>
      </c>
      <c r="AW334" s="13" t="s">
        <v>33</v>
      </c>
      <c r="AX334" s="13" t="s">
        <v>72</v>
      </c>
      <c r="AY334" s="162" t="s">
        <v>147</v>
      </c>
    </row>
    <row r="335" spans="2:65" s="12" customFormat="1">
      <c r="B335" s="149"/>
      <c r="D335" s="145" t="s">
        <v>165</v>
      </c>
      <c r="E335" s="150" t="s">
        <v>3</v>
      </c>
      <c r="F335" s="151" t="s">
        <v>724</v>
      </c>
      <c r="H335" s="152">
        <v>61.024000000000001</v>
      </c>
      <c r="I335" s="153"/>
      <c r="L335" s="149"/>
      <c r="M335" s="154"/>
      <c r="T335" s="155"/>
      <c r="AT335" s="150" t="s">
        <v>165</v>
      </c>
      <c r="AU335" s="150" t="s">
        <v>82</v>
      </c>
      <c r="AV335" s="12" t="s">
        <v>82</v>
      </c>
      <c r="AW335" s="12" t="s">
        <v>33</v>
      </c>
      <c r="AX335" s="12" t="s">
        <v>80</v>
      </c>
      <c r="AY335" s="150" t="s">
        <v>147</v>
      </c>
    </row>
    <row r="336" spans="2:65" s="1" customFormat="1" ht="16.5" customHeight="1">
      <c r="B336" s="131"/>
      <c r="C336" s="181" t="s">
        <v>725</v>
      </c>
      <c r="D336" s="181" t="s">
        <v>474</v>
      </c>
      <c r="E336" s="182" t="s">
        <v>714</v>
      </c>
      <c r="F336" s="183" t="s">
        <v>715</v>
      </c>
      <c r="G336" s="184" t="s">
        <v>716</v>
      </c>
      <c r="H336" s="185">
        <v>61.024000000000001</v>
      </c>
      <c r="I336" s="186"/>
      <c r="J336" s="187">
        <f>ROUND(I336*H336,2)</f>
        <v>0</v>
      </c>
      <c r="K336" s="183" t="s">
        <v>241</v>
      </c>
      <c r="L336" s="188"/>
      <c r="M336" s="189" t="s">
        <v>3</v>
      </c>
      <c r="N336" s="190" t="s">
        <v>43</v>
      </c>
      <c r="P336" s="141">
        <f>O336*H336</f>
        <v>0</v>
      </c>
      <c r="Q336" s="141">
        <v>1E-3</v>
      </c>
      <c r="R336" s="141">
        <f>Q336*H336</f>
        <v>6.1024000000000002E-2</v>
      </c>
      <c r="S336" s="141">
        <v>0</v>
      </c>
      <c r="T336" s="142">
        <f>S336*H336</f>
        <v>0</v>
      </c>
      <c r="AR336" s="143" t="s">
        <v>630</v>
      </c>
      <c r="AT336" s="143" t="s">
        <v>474</v>
      </c>
      <c r="AU336" s="143" t="s">
        <v>82</v>
      </c>
      <c r="AY336" s="17" t="s">
        <v>147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80</v>
      </c>
      <c r="BK336" s="144">
        <f>ROUND(I336*H336,2)</f>
        <v>0</v>
      </c>
      <c r="BL336" s="17" t="s">
        <v>528</v>
      </c>
      <c r="BM336" s="143" t="s">
        <v>726</v>
      </c>
    </row>
    <row r="337" spans="2:65" s="1" customFormat="1" ht="24.15" customHeight="1">
      <c r="B337" s="131"/>
      <c r="C337" s="132" t="s">
        <v>727</v>
      </c>
      <c r="D337" s="132" t="s">
        <v>150</v>
      </c>
      <c r="E337" s="133" t="s">
        <v>728</v>
      </c>
      <c r="F337" s="134" t="s">
        <v>729</v>
      </c>
      <c r="G337" s="135" t="s">
        <v>219</v>
      </c>
      <c r="H337" s="136">
        <v>93.8</v>
      </c>
      <c r="I337" s="137"/>
      <c r="J337" s="138">
        <f>ROUND(I337*H337,2)</f>
        <v>0</v>
      </c>
      <c r="K337" s="134" t="s">
        <v>241</v>
      </c>
      <c r="L337" s="32"/>
      <c r="M337" s="139" t="s">
        <v>3</v>
      </c>
      <c r="N337" s="140" t="s">
        <v>43</v>
      </c>
      <c r="P337" s="141">
        <f>O337*H337</f>
        <v>0</v>
      </c>
      <c r="Q337" s="141">
        <v>3.0000000000000001E-5</v>
      </c>
      <c r="R337" s="141">
        <f>Q337*H337</f>
        <v>2.8140000000000001E-3</v>
      </c>
      <c r="S337" s="141">
        <v>0</v>
      </c>
      <c r="T337" s="142">
        <f>S337*H337</f>
        <v>0</v>
      </c>
      <c r="AR337" s="143" t="s">
        <v>528</v>
      </c>
      <c r="AT337" s="143" t="s">
        <v>150</v>
      </c>
      <c r="AU337" s="143" t="s">
        <v>82</v>
      </c>
      <c r="AY337" s="17" t="s">
        <v>147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80</v>
      </c>
      <c r="BK337" s="144">
        <f>ROUND(I337*H337,2)</f>
        <v>0</v>
      </c>
      <c r="BL337" s="17" t="s">
        <v>528</v>
      </c>
      <c r="BM337" s="143" t="s">
        <v>730</v>
      </c>
    </row>
    <row r="338" spans="2:65" s="1" customFormat="1">
      <c r="B338" s="32"/>
      <c r="D338" s="159" t="s">
        <v>243</v>
      </c>
      <c r="F338" s="160" t="s">
        <v>731</v>
      </c>
      <c r="I338" s="147"/>
      <c r="L338" s="32"/>
      <c r="M338" s="148"/>
      <c r="T338" s="53"/>
      <c r="AT338" s="17" t="s">
        <v>243</v>
      </c>
      <c r="AU338" s="17" t="s">
        <v>82</v>
      </c>
    </row>
    <row r="339" spans="2:65" s="13" customFormat="1">
      <c r="B339" s="161"/>
      <c r="D339" s="145" t="s">
        <v>165</v>
      </c>
      <c r="E339" s="162" t="s">
        <v>3</v>
      </c>
      <c r="F339" s="163" t="s">
        <v>606</v>
      </c>
      <c r="H339" s="162" t="s">
        <v>3</v>
      </c>
      <c r="I339" s="164"/>
      <c r="L339" s="161"/>
      <c r="M339" s="165"/>
      <c r="T339" s="166"/>
      <c r="AT339" s="162" t="s">
        <v>165</v>
      </c>
      <c r="AU339" s="162" t="s">
        <v>82</v>
      </c>
      <c r="AV339" s="13" t="s">
        <v>80</v>
      </c>
      <c r="AW339" s="13" t="s">
        <v>33</v>
      </c>
      <c r="AX339" s="13" t="s">
        <v>72</v>
      </c>
      <c r="AY339" s="162" t="s">
        <v>147</v>
      </c>
    </row>
    <row r="340" spans="2:65" s="13" customFormat="1">
      <c r="B340" s="161"/>
      <c r="D340" s="145" t="s">
        <v>165</v>
      </c>
      <c r="E340" s="162" t="s">
        <v>3</v>
      </c>
      <c r="F340" s="163" t="s">
        <v>623</v>
      </c>
      <c r="H340" s="162" t="s">
        <v>3</v>
      </c>
      <c r="I340" s="164"/>
      <c r="L340" s="161"/>
      <c r="M340" s="165"/>
      <c r="T340" s="166"/>
      <c r="AT340" s="162" t="s">
        <v>165</v>
      </c>
      <c r="AU340" s="162" t="s">
        <v>82</v>
      </c>
      <c r="AV340" s="13" t="s">
        <v>80</v>
      </c>
      <c r="AW340" s="13" t="s">
        <v>33</v>
      </c>
      <c r="AX340" s="13" t="s">
        <v>72</v>
      </c>
      <c r="AY340" s="162" t="s">
        <v>147</v>
      </c>
    </row>
    <row r="341" spans="2:65" s="12" customFormat="1">
      <c r="B341" s="149"/>
      <c r="D341" s="145" t="s">
        <v>165</v>
      </c>
      <c r="E341" s="150" t="s">
        <v>3</v>
      </c>
      <c r="F341" s="151" t="s">
        <v>640</v>
      </c>
      <c r="H341" s="152">
        <v>93.8</v>
      </c>
      <c r="I341" s="153"/>
      <c r="L341" s="149"/>
      <c r="M341" s="154"/>
      <c r="T341" s="155"/>
      <c r="AT341" s="150" t="s">
        <v>165</v>
      </c>
      <c r="AU341" s="150" t="s">
        <v>82</v>
      </c>
      <c r="AV341" s="12" t="s">
        <v>82</v>
      </c>
      <c r="AW341" s="12" t="s">
        <v>33</v>
      </c>
      <c r="AX341" s="12" t="s">
        <v>80</v>
      </c>
      <c r="AY341" s="150" t="s">
        <v>147</v>
      </c>
    </row>
    <row r="342" spans="2:65" s="1" customFormat="1" ht="16.5" customHeight="1">
      <c r="B342" s="131"/>
      <c r="C342" s="181" t="s">
        <v>732</v>
      </c>
      <c r="D342" s="181" t="s">
        <v>474</v>
      </c>
      <c r="E342" s="182" t="s">
        <v>733</v>
      </c>
      <c r="F342" s="183" t="s">
        <v>734</v>
      </c>
      <c r="G342" s="184" t="s">
        <v>219</v>
      </c>
      <c r="H342" s="185">
        <v>109.324</v>
      </c>
      <c r="I342" s="186"/>
      <c r="J342" s="187">
        <f>ROUND(I342*H342,2)</f>
        <v>0</v>
      </c>
      <c r="K342" s="183" t="s">
        <v>241</v>
      </c>
      <c r="L342" s="188"/>
      <c r="M342" s="189" t="s">
        <v>3</v>
      </c>
      <c r="N342" s="190" t="s">
        <v>43</v>
      </c>
      <c r="P342" s="141">
        <f>O342*H342</f>
        <v>0</v>
      </c>
      <c r="Q342" s="141">
        <v>2.0999999999999999E-3</v>
      </c>
      <c r="R342" s="141">
        <f>Q342*H342</f>
        <v>0.22958039999999999</v>
      </c>
      <c r="S342" s="141">
        <v>0</v>
      </c>
      <c r="T342" s="142">
        <f>S342*H342</f>
        <v>0</v>
      </c>
      <c r="AR342" s="143" t="s">
        <v>630</v>
      </c>
      <c r="AT342" s="143" t="s">
        <v>474</v>
      </c>
      <c r="AU342" s="143" t="s">
        <v>82</v>
      </c>
      <c r="AY342" s="17" t="s">
        <v>147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80</v>
      </c>
      <c r="BK342" s="144">
        <f>ROUND(I342*H342,2)</f>
        <v>0</v>
      </c>
      <c r="BL342" s="17" t="s">
        <v>528</v>
      </c>
      <c r="BM342" s="143" t="s">
        <v>735</v>
      </c>
    </row>
    <row r="343" spans="2:65" s="12" customFormat="1">
      <c r="B343" s="149"/>
      <c r="D343" s="145" t="s">
        <v>165</v>
      </c>
      <c r="E343" s="150" t="s">
        <v>3</v>
      </c>
      <c r="F343" s="151" t="s">
        <v>736</v>
      </c>
      <c r="H343" s="152">
        <v>109.324</v>
      </c>
      <c r="I343" s="153"/>
      <c r="L343" s="149"/>
      <c r="M343" s="154"/>
      <c r="T343" s="155"/>
      <c r="AT343" s="150" t="s">
        <v>165</v>
      </c>
      <c r="AU343" s="150" t="s">
        <v>82</v>
      </c>
      <c r="AV343" s="12" t="s">
        <v>82</v>
      </c>
      <c r="AW343" s="12" t="s">
        <v>33</v>
      </c>
      <c r="AX343" s="12" t="s">
        <v>80</v>
      </c>
      <c r="AY343" s="150" t="s">
        <v>147</v>
      </c>
    </row>
    <row r="344" spans="2:65" s="1" customFormat="1" ht="21.75" customHeight="1">
      <c r="B344" s="131"/>
      <c r="C344" s="132" t="s">
        <v>737</v>
      </c>
      <c r="D344" s="132" t="s">
        <v>150</v>
      </c>
      <c r="E344" s="133" t="s">
        <v>738</v>
      </c>
      <c r="F344" s="134" t="s">
        <v>739</v>
      </c>
      <c r="G344" s="135" t="s">
        <v>219</v>
      </c>
      <c r="H344" s="136">
        <v>14.64</v>
      </c>
      <c r="I344" s="137"/>
      <c r="J344" s="138">
        <f>ROUND(I344*H344,2)</f>
        <v>0</v>
      </c>
      <c r="K344" s="134" t="s">
        <v>241</v>
      </c>
      <c r="L344" s="32"/>
      <c r="M344" s="139" t="s">
        <v>3</v>
      </c>
      <c r="N344" s="140" t="s">
        <v>43</v>
      </c>
      <c r="P344" s="141">
        <f>O344*H344</f>
        <v>0</v>
      </c>
      <c r="Q344" s="141">
        <v>5.0000000000000002E-5</v>
      </c>
      <c r="R344" s="141">
        <f>Q344*H344</f>
        <v>7.3200000000000001E-4</v>
      </c>
      <c r="S344" s="141">
        <v>0</v>
      </c>
      <c r="T344" s="142">
        <f>S344*H344</f>
        <v>0</v>
      </c>
      <c r="AR344" s="143" t="s">
        <v>528</v>
      </c>
      <c r="AT344" s="143" t="s">
        <v>150</v>
      </c>
      <c r="AU344" s="143" t="s">
        <v>82</v>
      </c>
      <c r="AY344" s="17" t="s">
        <v>147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80</v>
      </c>
      <c r="BK344" s="144">
        <f>ROUND(I344*H344,2)</f>
        <v>0</v>
      </c>
      <c r="BL344" s="17" t="s">
        <v>528</v>
      </c>
      <c r="BM344" s="143" t="s">
        <v>740</v>
      </c>
    </row>
    <row r="345" spans="2:65" s="1" customFormat="1">
      <c r="B345" s="32"/>
      <c r="D345" s="159" t="s">
        <v>243</v>
      </c>
      <c r="F345" s="160" t="s">
        <v>741</v>
      </c>
      <c r="I345" s="147"/>
      <c r="L345" s="32"/>
      <c r="M345" s="148"/>
      <c r="T345" s="53"/>
      <c r="AT345" s="17" t="s">
        <v>243</v>
      </c>
      <c r="AU345" s="17" t="s">
        <v>82</v>
      </c>
    </row>
    <row r="346" spans="2:65" s="13" customFormat="1">
      <c r="B346" s="161"/>
      <c r="D346" s="145" t="s">
        <v>165</v>
      </c>
      <c r="E346" s="162" t="s">
        <v>3</v>
      </c>
      <c r="F346" s="163" t="s">
        <v>606</v>
      </c>
      <c r="H346" s="162" t="s">
        <v>3</v>
      </c>
      <c r="I346" s="164"/>
      <c r="L346" s="161"/>
      <c r="M346" s="165"/>
      <c r="T346" s="166"/>
      <c r="AT346" s="162" t="s">
        <v>165</v>
      </c>
      <c r="AU346" s="162" t="s">
        <v>82</v>
      </c>
      <c r="AV346" s="13" t="s">
        <v>80</v>
      </c>
      <c r="AW346" s="13" t="s">
        <v>33</v>
      </c>
      <c r="AX346" s="13" t="s">
        <v>72</v>
      </c>
      <c r="AY346" s="162" t="s">
        <v>147</v>
      </c>
    </row>
    <row r="347" spans="2:65" s="13" customFormat="1">
      <c r="B347" s="161"/>
      <c r="D347" s="145" t="s">
        <v>165</v>
      </c>
      <c r="E347" s="162" t="s">
        <v>3</v>
      </c>
      <c r="F347" s="163" t="s">
        <v>623</v>
      </c>
      <c r="H347" s="162" t="s">
        <v>3</v>
      </c>
      <c r="I347" s="164"/>
      <c r="L347" s="161"/>
      <c r="M347" s="165"/>
      <c r="T347" s="166"/>
      <c r="AT347" s="162" t="s">
        <v>165</v>
      </c>
      <c r="AU347" s="162" t="s">
        <v>82</v>
      </c>
      <c r="AV347" s="13" t="s">
        <v>80</v>
      </c>
      <c r="AW347" s="13" t="s">
        <v>33</v>
      </c>
      <c r="AX347" s="13" t="s">
        <v>72</v>
      </c>
      <c r="AY347" s="162" t="s">
        <v>147</v>
      </c>
    </row>
    <row r="348" spans="2:65" s="12" customFormat="1">
      <c r="B348" s="149"/>
      <c r="D348" s="145" t="s">
        <v>165</v>
      </c>
      <c r="E348" s="150" t="s">
        <v>3</v>
      </c>
      <c r="F348" s="151" t="s">
        <v>742</v>
      </c>
      <c r="H348" s="152">
        <v>9.84</v>
      </c>
      <c r="I348" s="153"/>
      <c r="L348" s="149"/>
      <c r="M348" s="154"/>
      <c r="T348" s="155"/>
      <c r="AT348" s="150" t="s">
        <v>165</v>
      </c>
      <c r="AU348" s="150" t="s">
        <v>82</v>
      </c>
      <c r="AV348" s="12" t="s">
        <v>82</v>
      </c>
      <c r="AW348" s="12" t="s">
        <v>33</v>
      </c>
      <c r="AX348" s="12" t="s">
        <v>72</v>
      </c>
      <c r="AY348" s="150" t="s">
        <v>147</v>
      </c>
    </row>
    <row r="349" spans="2:65" s="12" customFormat="1">
      <c r="B349" s="149"/>
      <c r="D349" s="145" t="s">
        <v>165</v>
      </c>
      <c r="E349" s="150" t="s">
        <v>3</v>
      </c>
      <c r="F349" s="151" t="s">
        <v>743</v>
      </c>
      <c r="H349" s="152">
        <v>4.8</v>
      </c>
      <c r="I349" s="153"/>
      <c r="L349" s="149"/>
      <c r="M349" s="154"/>
      <c r="T349" s="155"/>
      <c r="AT349" s="150" t="s">
        <v>165</v>
      </c>
      <c r="AU349" s="150" t="s">
        <v>82</v>
      </c>
      <c r="AV349" s="12" t="s">
        <v>82</v>
      </c>
      <c r="AW349" s="12" t="s">
        <v>33</v>
      </c>
      <c r="AX349" s="12" t="s">
        <v>72</v>
      </c>
      <c r="AY349" s="150" t="s">
        <v>147</v>
      </c>
    </row>
    <row r="350" spans="2:65" s="14" customFormat="1">
      <c r="B350" s="167"/>
      <c r="D350" s="145" t="s">
        <v>165</v>
      </c>
      <c r="E350" s="168" t="s">
        <v>3</v>
      </c>
      <c r="F350" s="169" t="s">
        <v>247</v>
      </c>
      <c r="H350" s="170">
        <v>14.64</v>
      </c>
      <c r="I350" s="171"/>
      <c r="L350" s="167"/>
      <c r="M350" s="172"/>
      <c r="T350" s="173"/>
      <c r="AT350" s="168" t="s">
        <v>165</v>
      </c>
      <c r="AU350" s="168" t="s">
        <v>82</v>
      </c>
      <c r="AV350" s="14" t="s">
        <v>173</v>
      </c>
      <c r="AW350" s="14" t="s">
        <v>33</v>
      </c>
      <c r="AX350" s="14" t="s">
        <v>80</v>
      </c>
      <c r="AY350" s="168" t="s">
        <v>147</v>
      </c>
    </row>
    <row r="351" spans="2:65" s="1" customFormat="1" ht="16.5" customHeight="1">
      <c r="B351" s="131"/>
      <c r="C351" s="181" t="s">
        <v>744</v>
      </c>
      <c r="D351" s="181" t="s">
        <v>474</v>
      </c>
      <c r="E351" s="182" t="s">
        <v>733</v>
      </c>
      <c r="F351" s="183" t="s">
        <v>734</v>
      </c>
      <c r="G351" s="184" t="s">
        <v>219</v>
      </c>
      <c r="H351" s="185">
        <v>17.875</v>
      </c>
      <c r="I351" s="186"/>
      <c r="J351" s="187">
        <f>ROUND(I351*H351,2)</f>
        <v>0</v>
      </c>
      <c r="K351" s="183" t="s">
        <v>241</v>
      </c>
      <c r="L351" s="188"/>
      <c r="M351" s="189" t="s">
        <v>3</v>
      </c>
      <c r="N351" s="190" t="s">
        <v>43</v>
      </c>
      <c r="P351" s="141">
        <f>O351*H351</f>
        <v>0</v>
      </c>
      <c r="Q351" s="141">
        <v>2.0999999999999999E-3</v>
      </c>
      <c r="R351" s="141">
        <f>Q351*H351</f>
        <v>3.7537499999999994E-2</v>
      </c>
      <c r="S351" s="141">
        <v>0</v>
      </c>
      <c r="T351" s="142">
        <f>S351*H351</f>
        <v>0</v>
      </c>
      <c r="AR351" s="143" t="s">
        <v>630</v>
      </c>
      <c r="AT351" s="143" t="s">
        <v>474</v>
      </c>
      <c r="AU351" s="143" t="s">
        <v>82</v>
      </c>
      <c r="AY351" s="17" t="s">
        <v>147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80</v>
      </c>
      <c r="BK351" s="144">
        <f>ROUND(I351*H351,2)</f>
        <v>0</v>
      </c>
      <c r="BL351" s="17" t="s">
        <v>528</v>
      </c>
      <c r="BM351" s="143" t="s">
        <v>745</v>
      </c>
    </row>
    <row r="352" spans="2:65" s="12" customFormat="1">
      <c r="B352" s="149"/>
      <c r="D352" s="145" t="s">
        <v>165</v>
      </c>
      <c r="E352" s="150" t="s">
        <v>3</v>
      </c>
      <c r="F352" s="151" t="s">
        <v>746</v>
      </c>
      <c r="H352" s="152">
        <v>17.875</v>
      </c>
      <c r="I352" s="153"/>
      <c r="L352" s="149"/>
      <c r="M352" s="154"/>
      <c r="T352" s="155"/>
      <c r="AT352" s="150" t="s">
        <v>165</v>
      </c>
      <c r="AU352" s="150" t="s">
        <v>82</v>
      </c>
      <c r="AV352" s="12" t="s">
        <v>82</v>
      </c>
      <c r="AW352" s="12" t="s">
        <v>33</v>
      </c>
      <c r="AX352" s="12" t="s">
        <v>80</v>
      </c>
      <c r="AY352" s="150" t="s">
        <v>147</v>
      </c>
    </row>
    <row r="353" spans="2:65" s="1" customFormat="1" ht="16.5" customHeight="1">
      <c r="B353" s="131"/>
      <c r="C353" s="132" t="s">
        <v>747</v>
      </c>
      <c r="D353" s="132" t="s">
        <v>150</v>
      </c>
      <c r="E353" s="133" t="s">
        <v>748</v>
      </c>
      <c r="F353" s="134" t="s">
        <v>749</v>
      </c>
      <c r="G353" s="135" t="s">
        <v>219</v>
      </c>
      <c r="H353" s="136">
        <v>93.8</v>
      </c>
      <c r="I353" s="137"/>
      <c r="J353" s="138">
        <f>ROUND(I353*H353,2)</f>
        <v>0</v>
      </c>
      <c r="K353" s="134" t="s">
        <v>241</v>
      </c>
      <c r="L353" s="32"/>
      <c r="M353" s="139" t="s">
        <v>3</v>
      </c>
      <c r="N353" s="140" t="s">
        <v>43</v>
      </c>
      <c r="P353" s="141">
        <f>O353*H353</f>
        <v>0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528</v>
      </c>
      <c r="AT353" s="143" t="s">
        <v>150</v>
      </c>
      <c r="AU353" s="143" t="s">
        <v>82</v>
      </c>
      <c r="AY353" s="17" t="s">
        <v>147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80</v>
      </c>
      <c r="BK353" s="144">
        <f>ROUND(I353*H353,2)</f>
        <v>0</v>
      </c>
      <c r="BL353" s="17" t="s">
        <v>528</v>
      </c>
      <c r="BM353" s="143" t="s">
        <v>750</v>
      </c>
    </row>
    <row r="354" spans="2:65" s="1" customFormat="1">
      <c r="B354" s="32"/>
      <c r="D354" s="159" t="s">
        <v>243</v>
      </c>
      <c r="F354" s="160" t="s">
        <v>751</v>
      </c>
      <c r="I354" s="147"/>
      <c r="L354" s="32"/>
      <c r="M354" s="148"/>
      <c r="T354" s="53"/>
      <c r="AT354" s="17" t="s">
        <v>243</v>
      </c>
      <c r="AU354" s="17" t="s">
        <v>82</v>
      </c>
    </row>
    <row r="355" spans="2:65" s="13" customFormat="1">
      <c r="B355" s="161"/>
      <c r="D355" s="145" t="s">
        <v>165</v>
      </c>
      <c r="E355" s="162" t="s">
        <v>3</v>
      </c>
      <c r="F355" s="163" t="s">
        <v>606</v>
      </c>
      <c r="H355" s="162" t="s">
        <v>3</v>
      </c>
      <c r="I355" s="164"/>
      <c r="L355" s="161"/>
      <c r="M355" s="165"/>
      <c r="T355" s="166"/>
      <c r="AT355" s="162" t="s">
        <v>165</v>
      </c>
      <c r="AU355" s="162" t="s">
        <v>82</v>
      </c>
      <c r="AV355" s="13" t="s">
        <v>80</v>
      </c>
      <c r="AW355" s="13" t="s">
        <v>33</v>
      </c>
      <c r="AX355" s="13" t="s">
        <v>72</v>
      </c>
      <c r="AY355" s="162" t="s">
        <v>147</v>
      </c>
    </row>
    <row r="356" spans="2:65" s="13" customFormat="1">
      <c r="B356" s="161"/>
      <c r="D356" s="145" t="s">
        <v>165</v>
      </c>
      <c r="E356" s="162" t="s">
        <v>3</v>
      </c>
      <c r="F356" s="163" t="s">
        <v>623</v>
      </c>
      <c r="H356" s="162" t="s">
        <v>3</v>
      </c>
      <c r="I356" s="164"/>
      <c r="L356" s="161"/>
      <c r="M356" s="165"/>
      <c r="T356" s="166"/>
      <c r="AT356" s="162" t="s">
        <v>165</v>
      </c>
      <c r="AU356" s="162" t="s">
        <v>82</v>
      </c>
      <c r="AV356" s="13" t="s">
        <v>80</v>
      </c>
      <c r="AW356" s="13" t="s">
        <v>33</v>
      </c>
      <c r="AX356" s="13" t="s">
        <v>72</v>
      </c>
      <c r="AY356" s="162" t="s">
        <v>147</v>
      </c>
    </row>
    <row r="357" spans="2:65" s="12" customFormat="1">
      <c r="B357" s="149"/>
      <c r="D357" s="145" t="s">
        <v>165</v>
      </c>
      <c r="E357" s="150" t="s">
        <v>3</v>
      </c>
      <c r="F357" s="151" t="s">
        <v>640</v>
      </c>
      <c r="H357" s="152">
        <v>93.8</v>
      </c>
      <c r="I357" s="153"/>
      <c r="L357" s="149"/>
      <c r="M357" s="154"/>
      <c r="T357" s="155"/>
      <c r="AT357" s="150" t="s">
        <v>165</v>
      </c>
      <c r="AU357" s="150" t="s">
        <v>82</v>
      </c>
      <c r="AV357" s="12" t="s">
        <v>82</v>
      </c>
      <c r="AW357" s="12" t="s">
        <v>33</v>
      </c>
      <c r="AX357" s="12" t="s">
        <v>80</v>
      </c>
      <c r="AY357" s="150" t="s">
        <v>147</v>
      </c>
    </row>
    <row r="358" spans="2:65" s="1" customFormat="1" ht="16.5" customHeight="1">
      <c r="B358" s="131"/>
      <c r="C358" s="181" t="s">
        <v>752</v>
      </c>
      <c r="D358" s="181" t="s">
        <v>474</v>
      </c>
      <c r="E358" s="182" t="s">
        <v>753</v>
      </c>
      <c r="F358" s="183" t="s">
        <v>754</v>
      </c>
      <c r="G358" s="184" t="s">
        <v>219</v>
      </c>
      <c r="H358" s="185">
        <v>98.49</v>
      </c>
      <c r="I358" s="186"/>
      <c r="J358" s="187">
        <f>ROUND(I358*H358,2)</f>
        <v>0</v>
      </c>
      <c r="K358" s="183" t="s">
        <v>241</v>
      </c>
      <c r="L358" s="188"/>
      <c r="M358" s="189" t="s">
        <v>3</v>
      </c>
      <c r="N358" s="190" t="s">
        <v>43</v>
      </c>
      <c r="P358" s="141">
        <f>O358*H358</f>
        <v>0</v>
      </c>
      <c r="Q358" s="141">
        <v>1E-3</v>
      </c>
      <c r="R358" s="141">
        <f>Q358*H358</f>
        <v>9.8489999999999994E-2</v>
      </c>
      <c r="S358" s="141">
        <v>0</v>
      </c>
      <c r="T358" s="142">
        <f>S358*H358</f>
        <v>0</v>
      </c>
      <c r="AR358" s="143" t="s">
        <v>630</v>
      </c>
      <c r="AT358" s="143" t="s">
        <v>474</v>
      </c>
      <c r="AU358" s="143" t="s">
        <v>82</v>
      </c>
      <c r="AY358" s="17" t="s">
        <v>147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80</v>
      </c>
      <c r="BK358" s="144">
        <f>ROUND(I358*H358,2)</f>
        <v>0</v>
      </c>
      <c r="BL358" s="17" t="s">
        <v>528</v>
      </c>
      <c r="BM358" s="143" t="s">
        <v>755</v>
      </c>
    </row>
    <row r="359" spans="2:65" s="12" customFormat="1">
      <c r="B359" s="149"/>
      <c r="D359" s="145" t="s">
        <v>165</v>
      </c>
      <c r="E359" s="150" t="s">
        <v>3</v>
      </c>
      <c r="F359" s="151" t="s">
        <v>756</v>
      </c>
      <c r="H359" s="152">
        <v>98.49</v>
      </c>
      <c r="I359" s="153"/>
      <c r="L359" s="149"/>
      <c r="M359" s="154"/>
      <c r="T359" s="155"/>
      <c r="AT359" s="150" t="s">
        <v>165</v>
      </c>
      <c r="AU359" s="150" t="s">
        <v>82</v>
      </c>
      <c r="AV359" s="12" t="s">
        <v>82</v>
      </c>
      <c r="AW359" s="12" t="s">
        <v>33</v>
      </c>
      <c r="AX359" s="12" t="s">
        <v>80</v>
      </c>
      <c r="AY359" s="150" t="s">
        <v>147</v>
      </c>
    </row>
    <row r="360" spans="2:65" s="1" customFormat="1" ht="16.5" customHeight="1">
      <c r="B360" s="131"/>
      <c r="C360" s="132" t="s">
        <v>757</v>
      </c>
      <c r="D360" s="132" t="s">
        <v>150</v>
      </c>
      <c r="E360" s="133" t="s">
        <v>758</v>
      </c>
      <c r="F360" s="134" t="s">
        <v>759</v>
      </c>
      <c r="G360" s="135" t="s">
        <v>219</v>
      </c>
      <c r="H360" s="136">
        <v>93.8</v>
      </c>
      <c r="I360" s="137"/>
      <c r="J360" s="138">
        <f>ROUND(I360*H360,2)</f>
        <v>0</v>
      </c>
      <c r="K360" s="134" t="s">
        <v>241</v>
      </c>
      <c r="L360" s="32"/>
      <c r="M360" s="139" t="s">
        <v>3</v>
      </c>
      <c r="N360" s="140" t="s">
        <v>43</v>
      </c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143" t="s">
        <v>528</v>
      </c>
      <c r="AT360" s="143" t="s">
        <v>150</v>
      </c>
      <c r="AU360" s="143" t="s">
        <v>82</v>
      </c>
      <c r="AY360" s="17" t="s">
        <v>147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80</v>
      </c>
      <c r="BK360" s="144">
        <f>ROUND(I360*H360,2)</f>
        <v>0</v>
      </c>
      <c r="BL360" s="17" t="s">
        <v>528</v>
      </c>
      <c r="BM360" s="143" t="s">
        <v>760</v>
      </c>
    </row>
    <row r="361" spans="2:65" s="1" customFormat="1">
      <c r="B361" s="32"/>
      <c r="D361" s="159" t="s">
        <v>243</v>
      </c>
      <c r="F361" s="160" t="s">
        <v>761</v>
      </c>
      <c r="I361" s="147"/>
      <c r="L361" s="32"/>
      <c r="M361" s="148"/>
      <c r="T361" s="53"/>
      <c r="AT361" s="17" t="s">
        <v>243</v>
      </c>
      <c r="AU361" s="17" t="s">
        <v>82</v>
      </c>
    </row>
    <row r="362" spans="2:65" s="13" customFormat="1">
      <c r="B362" s="161"/>
      <c r="D362" s="145" t="s">
        <v>165</v>
      </c>
      <c r="E362" s="162" t="s">
        <v>3</v>
      </c>
      <c r="F362" s="163" t="s">
        <v>606</v>
      </c>
      <c r="H362" s="162" t="s">
        <v>3</v>
      </c>
      <c r="I362" s="164"/>
      <c r="L362" s="161"/>
      <c r="M362" s="165"/>
      <c r="T362" s="166"/>
      <c r="AT362" s="162" t="s">
        <v>165</v>
      </c>
      <c r="AU362" s="162" t="s">
        <v>82</v>
      </c>
      <c r="AV362" s="13" t="s">
        <v>80</v>
      </c>
      <c r="AW362" s="13" t="s">
        <v>33</v>
      </c>
      <c r="AX362" s="13" t="s">
        <v>72</v>
      </c>
      <c r="AY362" s="162" t="s">
        <v>147</v>
      </c>
    </row>
    <row r="363" spans="2:65" s="13" customFormat="1">
      <c r="B363" s="161"/>
      <c r="D363" s="145" t="s">
        <v>165</v>
      </c>
      <c r="E363" s="162" t="s">
        <v>3</v>
      </c>
      <c r="F363" s="163" t="s">
        <v>623</v>
      </c>
      <c r="H363" s="162" t="s">
        <v>3</v>
      </c>
      <c r="I363" s="164"/>
      <c r="L363" s="161"/>
      <c r="M363" s="165"/>
      <c r="T363" s="166"/>
      <c r="AT363" s="162" t="s">
        <v>165</v>
      </c>
      <c r="AU363" s="162" t="s">
        <v>82</v>
      </c>
      <c r="AV363" s="13" t="s">
        <v>80</v>
      </c>
      <c r="AW363" s="13" t="s">
        <v>33</v>
      </c>
      <c r="AX363" s="13" t="s">
        <v>72</v>
      </c>
      <c r="AY363" s="162" t="s">
        <v>147</v>
      </c>
    </row>
    <row r="364" spans="2:65" s="12" customFormat="1">
      <c r="B364" s="149"/>
      <c r="D364" s="145" t="s">
        <v>165</v>
      </c>
      <c r="E364" s="150" t="s">
        <v>3</v>
      </c>
      <c r="F364" s="151" t="s">
        <v>640</v>
      </c>
      <c r="H364" s="152">
        <v>93.8</v>
      </c>
      <c r="I364" s="153"/>
      <c r="L364" s="149"/>
      <c r="M364" s="154"/>
      <c r="T364" s="155"/>
      <c r="AT364" s="150" t="s">
        <v>165</v>
      </c>
      <c r="AU364" s="150" t="s">
        <v>82</v>
      </c>
      <c r="AV364" s="12" t="s">
        <v>82</v>
      </c>
      <c r="AW364" s="12" t="s">
        <v>33</v>
      </c>
      <c r="AX364" s="12" t="s">
        <v>80</v>
      </c>
      <c r="AY364" s="150" t="s">
        <v>147</v>
      </c>
    </row>
    <row r="365" spans="2:65" s="1" customFormat="1" ht="16.5" customHeight="1">
      <c r="B365" s="131"/>
      <c r="C365" s="181" t="s">
        <v>762</v>
      </c>
      <c r="D365" s="181" t="s">
        <v>474</v>
      </c>
      <c r="E365" s="182" t="s">
        <v>763</v>
      </c>
      <c r="F365" s="183" t="s">
        <v>764</v>
      </c>
      <c r="G365" s="184" t="s">
        <v>219</v>
      </c>
      <c r="H365" s="185">
        <v>98.49</v>
      </c>
      <c r="I365" s="186"/>
      <c r="J365" s="187">
        <f>ROUND(I365*H365,2)</f>
        <v>0</v>
      </c>
      <c r="K365" s="183" t="s">
        <v>241</v>
      </c>
      <c r="L365" s="188"/>
      <c r="M365" s="189" t="s">
        <v>3</v>
      </c>
      <c r="N365" s="190" t="s">
        <v>43</v>
      </c>
      <c r="P365" s="141">
        <f>O365*H365</f>
        <v>0</v>
      </c>
      <c r="Q365" s="141">
        <v>5.0000000000000001E-4</v>
      </c>
      <c r="R365" s="141">
        <f>Q365*H365</f>
        <v>4.9244999999999997E-2</v>
      </c>
      <c r="S365" s="141">
        <v>0</v>
      </c>
      <c r="T365" s="142">
        <f>S365*H365</f>
        <v>0</v>
      </c>
      <c r="AR365" s="143" t="s">
        <v>630</v>
      </c>
      <c r="AT365" s="143" t="s">
        <v>474</v>
      </c>
      <c r="AU365" s="143" t="s">
        <v>82</v>
      </c>
      <c r="AY365" s="17" t="s">
        <v>147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80</v>
      </c>
      <c r="BK365" s="144">
        <f>ROUND(I365*H365,2)</f>
        <v>0</v>
      </c>
      <c r="BL365" s="17" t="s">
        <v>528</v>
      </c>
      <c r="BM365" s="143" t="s">
        <v>765</v>
      </c>
    </row>
    <row r="366" spans="2:65" s="12" customFormat="1">
      <c r="B366" s="149"/>
      <c r="D366" s="145" t="s">
        <v>165</v>
      </c>
      <c r="E366" s="150" t="s">
        <v>3</v>
      </c>
      <c r="F366" s="151" t="s">
        <v>756</v>
      </c>
      <c r="H366" s="152">
        <v>98.49</v>
      </c>
      <c r="I366" s="153"/>
      <c r="L366" s="149"/>
      <c r="M366" s="154"/>
      <c r="T366" s="155"/>
      <c r="AT366" s="150" t="s">
        <v>165</v>
      </c>
      <c r="AU366" s="150" t="s">
        <v>82</v>
      </c>
      <c r="AV366" s="12" t="s">
        <v>82</v>
      </c>
      <c r="AW366" s="12" t="s">
        <v>33</v>
      </c>
      <c r="AX366" s="12" t="s">
        <v>80</v>
      </c>
      <c r="AY366" s="150" t="s">
        <v>147</v>
      </c>
    </row>
    <row r="367" spans="2:65" s="1" customFormat="1" ht="16.5" customHeight="1">
      <c r="B367" s="131"/>
      <c r="C367" s="132" t="s">
        <v>766</v>
      </c>
      <c r="D367" s="132" t="s">
        <v>150</v>
      </c>
      <c r="E367" s="133" t="s">
        <v>767</v>
      </c>
      <c r="F367" s="134" t="s">
        <v>768</v>
      </c>
      <c r="G367" s="135" t="s">
        <v>219</v>
      </c>
      <c r="H367" s="136">
        <v>14.64</v>
      </c>
      <c r="I367" s="137"/>
      <c r="J367" s="138">
        <f>ROUND(I367*H367,2)</f>
        <v>0</v>
      </c>
      <c r="K367" s="134" t="s">
        <v>241</v>
      </c>
      <c r="L367" s="32"/>
      <c r="M367" s="139" t="s">
        <v>3</v>
      </c>
      <c r="N367" s="140" t="s">
        <v>43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528</v>
      </c>
      <c r="AT367" s="143" t="s">
        <v>150</v>
      </c>
      <c r="AU367" s="143" t="s">
        <v>82</v>
      </c>
      <c r="AY367" s="17" t="s">
        <v>147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80</v>
      </c>
      <c r="BK367" s="144">
        <f>ROUND(I367*H367,2)</f>
        <v>0</v>
      </c>
      <c r="BL367" s="17" t="s">
        <v>528</v>
      </c>
      <c r="BM367" s="143" t="s">
        <v>769</v>
      </c>
    </row>
    <row r="368" spans="2:65" s="1" customFormat="1">
      <c r="B368" s="32"/>
      <c r="D368" s="159" t="s">
        <v>243</v>
      </c>
      <c r="F368" s="160" t="s">
        <v>770</v>
      </c>
      <c r="I368" s="147"/>
      <c r="L368" s="32"/>
      <c r="M368" s="148"/>
      <c r="T368" s="53"/>
      <c r="AT368" s="17" t="s">
        <v>243</v>
      </c>
      <c r="AU368" s="17" t="s">
        <v>82</v>
      </c>
    </row>
    <row r="369" spans="2:65" s="13" customFormat="1">
      <c r="B369" s="161"/>
      <c r="D369" s="145" t="s">
        <v>165</v>
      </c>
      <c r="E369" s="162" t="s">
        <v>3</v>
      </c>
      <c r="F369" s="163" t="s">
        <v>606</v>
      </c>
      <c r="H369" s="162" t="s">
        <v>3</v>
      </c>
      <c r="I369" s="164"/>
      <c r="L369" s="161"/>
      <c r="M369" s="165"/>
      <c r="T369" s="166"/>
      <c r="AT369" s="162" t="s">
        <v>165</v>
      </c>
      <c r="AU369" s="162" t="s">
        <v>82</v>
      </c>
      <c r="AV369" s="13" t="s">
        <v>80</v>
      </c>
      <c r="AW369" s="13" t="s">
        <v>33</v>
      </c>
      <c r="AX369" s="13" t="s">
        <v>72</v>
      </c>
      <c r="AY369" s="162" t="s">
        <v>147</v>
      </c>
    </row>
    <row r="370" spans="2:65" s="13" customFormat="1">
      <c r="B370" s="161"/>
      <c r="D370" s="145" t="s">
        <v>165</v>
      </c>
      <c r="E370" s="162" t="s">
        <v>3</v>
      </c>
      <c r="F370" s="163" t="s">
        <v>623</v>
      </c>
      <c r="H370" s="162" t="s">
        <v>3</v>
      </c>
      <c r="I370" s="164"/>
      <c r="L370" s="161"/>
      <c r="M370" s="165"/>
      <c r="T370" s="166"/>
      <c r="AT370" s="162" t="s">
        <v>165</v>
      </c>
      <c r="AU370" s="162" t="s">
        <v>82</v>
      </c>
      <c r="AV370" s="13" t="s">
        <v>80</v>
      </c>
      <c r="AW370" s="13" t="s">
        <v>33</v>
      </c>
      <c r="AX370" s="13" t="s">
        <v>72</v>
      </c>
      <c r="AY370" s="162" t="s">
        <v>147</v>
      </c>
    </row>
    <row r="371" spans="2:65" s="12" customFormat="1">
      <c r="B371" s="149"/>
      <c r="D371" s="145" t="s">
        <v>165</v>
      </c>
      <c r="E371" s="150" t="s">
        <v>3</v>
      </c>
      <c r="F371" s="151" t="s">
        <v>742</v>
      </c>
      <c r="H371" s="152">
        <v>9.84</v>
      </c>
      <c r="I371" s="153"/>
      <c r="L371" s="149"/>
      <c r="M371" s="154"/>
      <c r="T371" s="155"/>
      <c r="AT371" s="150" t="s">
        <v>165</v>
      </c>
      <c r="AU371" s="150" t="s">
        <v>82</v>
      </c>
      <c r="AV371" s="12" t="s">
        <v>82</v>
      </c>
      <c r="AW371" s="12" t="s">
        <v>33</v>
      </c>
      <c r="AX371" s="12" t="s">
        <v>72</v>
      </c>
      <c r="AY371" s="150" t="s">
        <v>147</v>
      </c>
    </row>
    <row r="372" spans="2:65" s="12" customFormat="1">
      <c r="B372" s="149"/>
      <c r="D372" s="145" t="s">
        <v>165</v>
      </c>
      <c r="E372" s="150" t="s">
        <v>3</v>
      </c>
      <c r="F372" s="151" t="s">
        <v>743</v>
      </c>
      <c r="H372" s="152">
        <v>4.8</v>
      </c>
      <c r="I372" s="153"/>
      <c r="L372" s="149"/>
      <c r="M372" s="154"/>
      <c r="T372" s="155"/>
      <c r="AT372" s="150" t="s">
        <v>165</v>
      </c>
      <c r="AU372" s="150" t="s">
        <v>82</v>
      </c>
      <c r="AV372" s="12" t="s">
        <v>82</v>
      </c>
      <c r="AW372" s="12" t="s">
        <v>33</v>
      </c>
      <c r="AX372" s="12" t="s">
        <v>72</v>
      </c>
      <c r="AY372" s="150" t="s">
        <v>147</v>
      </c>
    </row>
    <row r="373" spans="2:65" s="14" customFormat="1">
      <c r="B373" s="167"/>
      <c r="D373" s="145" t="s">
        <v>165</v>
      </c>
      <c r="E373" s="168" t="s">
        <v>3</v>
      </c>
      <c r="F373" s="169" t="s">
        <v>247</v>
      </c>
      <c r="H373" s="170">
        <v>14.64</v>
      </c>
      <c r="I373" s="171"/>
      <c r="L373" s="167"/>
      <c r="M373" s="172"/>
      <c r="T373" s="173"/>
      <c r="AT373" s="168" t="s">
        <v>165</v>
      </c>
      <c r="AU373" s="168" t="s">
        <v>82</v>
      </c>
      <c r="AV373" s="14" t="s">
        <v>173</v>
      </c>
      <c r="AW373" s="14" t="s">
        <v>33</v>
      </c>
      <c r="AX373" s="14" t="s">
        <v>80</v>
      </c>
      <c r="AY373" s="168" t="s">
        <v>147</v>
      </c>
    </row>
    <row r="374" spans="2:65" s="1" customFormat="1" ht="16.5" customHeight="1">
      <c r="B374" s="131"/>
      <c r="C374" s="181" t="s">
        <v>771</v>
      </c>
      <c r="D374" s="181" t="s">
        <v>474</v>
      </c>
      <c r="E374" s="182" t="s">
        <v>753</v>
      </c>
      <c r="F374" s="183" t="s">
        <v>754</v>
      </c>
      <c r="G374" s="184" t="s">
        <v>219</v>
      </c>
      <c r="H374" s="185">
        <v>15.372</v>
      </c>
      <c r="I374" s="186"/>
      <c r="J374" s="187">
        <f>ROUND(I374*H374,2)</f>
        <v>0</v>
      </c>
      <c r="K374" s="183" t="s">
        <v>241</v>
      </c>
      <c r="L374" s="188"/>
      <c r="M374" s="189" t="s">
        <v>3</v>
      </c>
      <c r="N374" s="190" t="s">
        <v>43</v>
      </c>
      <c r="P374" s="141">
        <f>O374*H374</f>
        <v>0</v>
      </c>
      <c r="Q374" s="141">
        <v>1E-3</v>
      </c>
      <c r="R374" s="141">
        <f>Q374*H374</f>
        <v>1.5372E-2</v>
      </c>
      <c r="S374" s="141">
        <v>0</v>
      </c>
      <c r="T374" s="142">
        <f>S374*H374</f>
        <v>0</v>
      </c>
      <c r="AR374" s="143" t="s">
        <v>630</v>
      </c>
      <c r="AT374" s="143" t="s">
        <v>474</v>
      </c>
      <c r="AU374" s="143" t="s">
        <v>82</v>
      </c>
      <c r="AY374" s="17" t="s">
        <v>147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80</v>
      </c>
      <c r="BK374" s="144">
        <f>ROUND(I374*H374,2)</f>
        <v>0</v>
      </c>
      <c r="BL374" s="17" t="s">
        <v>528</v>
      </c>
      <c r="BM374" s="143" t="s">
        <v>772</v>
      </c>
    </row>
    <row r="375" spans="2:65" s="12" customFormat="1">
      <c r="B375" s="149"/>
      <c r="D375" s="145" t="s">
        <v>165</v>
      </c>
      <c r="E375" s="150" t="s">
        <v>3</v>
      </c>
      <c r="F375" s="151" t="s">
        <v>773</v>
      </c>
      <c r="H375" s="152">
        <v>15.372</v>
      </c>
      <c r="I375" s="153"/>
      <c r="L375" s="149"/>
      <c r="M375" s="154"/>
      <c r="T375" s="155"/>
      <c r="AT375" s="150" t="s">
        <v>165</v>
      </c>
      <c r="AU375" s="150" t="s">
        <v>82</v>
      </c>
      <c r="AV375" s="12" t="s">
        <v>82</v>
      </c>
      <c r="AW375" s="12" t="s">
        <v>33</v>
      </c>
      <c r="AX375" s="12" t="s">
        <v>80</v>
      </c>
      <c r="AY375" s="150" t="s">
        <v>147</v>
      </c>
    </row>
    <row r="376" spans="2:65" s="1" customFormat="1" ht="16.5" customHeight="1">
      <c r="B376" s="131"/>
      <c r="C376" s="132" t="s">
        <v>774</v>
      </c>
      <c r="D376" s="132" t="s">
        <v>150</v>
      </c>
      <c r="E376" s="133" t="s">
        <v>775</v>
      </c>
      <c r="F376" s="134" t="s">
        <v>776</v>
      </c>
      <c r="G376" s="135" t="s">
        <v>219</v>
      </c>
      <c r="H376" s="136">
        <v>14.64</v>
      </c>
      <c r="I376" s="137"/>
      <c r="J376" s="138">
        <f>ROUND(I376*H376,2)</f>
        <v>0</v>
      </c>
      <c r="K376" s="134" t="s">
        <v>241</v>
      </c>
      <c r="L376" s="32"/>
      <c r="M376" s="139" t="s">
        <v>3</v>
      </c>
      <c r="N376" s="140" t="s">
        <v>43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528</v>
      </c>
      <c r="AT376" s="143" t="s">
        <v>150</v>
      </c>
      <c r="AU376" s="143" t="s">
        <v>82</v>
      </c>
      <c r="AY376" s="17" t="s">
        <v>147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80</v>
      </c>
      <c r="BK376" s="144">
        <f>ROUND(I376*H376,2)</f>
        <v>0</v>
      </c>
      <c r="BL376" s="17" t="s">
        <v>528</v>
      </c>
      <c r="BM376" s="143" t="s">
        <v>777</v>
      </c>
    </row>
    <row r="377" spans="2:65" s="1" customFormat="1">
      <c r="B377" s="32"/>
      <c r="D377" s="159" t="s">
        <v>243</v>
      </c>
      <c r="F377" s="160" t="s">
        <v>778</v>
      </c>
      <c r="I377" s="147"/>
      <c r="L377" s="32"/>
      <c r="M377" s="148"/>
      <c r="T377" s="53"/>
      <c r="AT377" s="17" t="s">
        <v>243</v>
      </c>
      <c r="AU377" s="17" t="s">
        <v>82</v>
      </c>
    </row>
    <row r="378" spans="2:65" s="13" customFormat="1">
      <c r="B378" s="161"/>
      <c r="D378" s="145" t="s">
        <v>165</v>
      </c>
      <c r="E378" s="162" t="s">
        <v>3</v>
      </c>
      <c r="F378" s="163" t="s">
        <v>606</v>
      </c>
      <c r="H378" s="162" t="s">
        <v>3</v>
      </c>
      <c r="I378" s="164"/>
      <c r="L378" s="161"/>
      <c r="M378" s="165"/>
      <c r="T378" s="166"/>
      <c r="AT378" s="162" t="s">
        <v>165</v>
      </c>
      <c r="AU378" s="162" t="s">
        <v>82</v>
      </c>
      <c r="AV378" s="13" t="s">
        <v>80</v>
      </c>
      <c r="AW378" s="13" t="s">
        <v>33</v>
      </c>
      <c r="AX378" s="13" t="s">
        <v>72</v>
      </c>
      <c r="AY378" s="162" t="s">
        <v>147</v>
      </c>
    </row>
    <row r="379" spans="2:65" s="13" customFormat="1">
      <c r="B379" s="161"/>
      <c r="D379" s="145" t="s">
        <v>165</v>
      </c>
      <c r="E379" s="162" t="s">
        <v>3</v>
      </c>
      <c r="F379" s="163" t="s">
        <v>623</v>
      </c>
      <c r="H379" s="162" t="s">
        <v>3</v>
      </c>
      <c r="I379" s="164"/>
      <c r="L379" s="161"/>
      <c r="M379" s="165"/>
      <c r="T379" s="166"/>
      <c r="AT379" s="162" t="s">
        <v>165</v>
      </c>
      <c r="AU379" s="162" t="s">
        <v>82</v>
      </c>
      <c r="AV379" s="13" t="s">
        <v>80</v>
      </c>
      <c r="AW379" s="13" t="s">
        <v>33</v>
      </c>
      <c r="AX379" s="13" t="s">
        <v>72</v>
      </c>
      <c r="AY379" s="162" t="s">
        <v>147</v>
      </c>
    </row>
    <row r="380" spans="2:65" s="12" customFormat="1">
      <c r="B380" s="149"/>
      <c r="D380" s="145" t="s">
        <v>165</v>
      </c>
      <c r="E380" s="150" t="s">
        <v>3</v>
      </c>
      <c r="F380" s="151" t="s">
        <v>742</v>
      </c>
      <c r="H380" s="152">
        <v>9.84</v>
      </c>
      <c r="I380" s="153"/>
      <c r="L380" s="149"/>
      <c r="M380" s="154"/>
      <c r="T380" s="155"/>
      <c r="AT380" s="150" t="s">
        <v>165</v>
      </c>
      <c r="AU380" s="150" t="s">
        <v>82</v>
      </c>
      <c r="AV380" s="12" t="s">
        <v>82</v>
      </c>
      <c r="AW380" s="12" t="s">
        <v>33</v>
      </c>
      <c r="AX380" s="12" t="s">
        <v>72</v>
      </c>
      <c r="AY380" s="150" t="s">
        <v>147</v>
      </c>
    </row>
    <row r="381" spans="2:65" s="12" customFormat="1">
      <c r="B381" s="149"/>
      <c r="D381" s="145" t="s">
        <v>165</v>
      </c>
      <c r="E381" s="150" t="s">
        <v>3</v>
      </c>
      <c r="F381" s="151" t="s">
        <v>743</v>
      </c>
      <c r="H381" s="152">
        <v>4.8</v>
      </c>
      <c r="I381" s="153"/>
      <c r="L381" s="149"/>
      <c r="M381" s="154"/>
      <c r="T381" s="155"/>
      <c r="AT381" s="150" t="s">
        <v>165</v>
      </c>
      <c r="AU381" s="150" t="s">
        <v>82</v>
      </c>
      <c r="AV381" s="12" t="s">
        <v>82</v>
      </c>
      <c r="AW381" s="12" t="s">
        <v>33</v>
      </c>
      <c r="AX381" s="12" t="s">
        <v>72</v>
      </c>
      <c r="AY381" s="150" t="s">
        <v>147</v>
      </c>
    </row>
    <row r="382" spans="2:65" s="14" customFormat="1">
      <c r="B382" s="167"/>
      <c r="D382" s="145" t="s">
        <v>165</v>
      </c>
      <c r="E382" s="168" t="s">
        <v>3</v>
      </c>
      <c r="F382" s="169" t="s">
        <v>247</v>
      </c>
      <c r="H382" s="170">
        <v>14.64</v>
      </c>
      <c r="I382" s="171"/>
      <c r="L382" s="167"/>
      <c r="M382" s="172"/>
      <c r="T382" s="173"/>
      <c r="AT382" s="168" t="s">
        <v>165</v>
      </c>
      <c r="AU382" s="168" t="s">
        <v>82</v>
      </c>
      <c r="AV382" s="14" t="s">
        <v>173</v>
      </c>
      <c r="AW382" s="14" t="s">
        <v>33</v>
      </c>
      <c r="AX382" s="14" t="s">
        <v>80</v>
      </c>
      <c r="AY382" s="168" t="s">
        <v>147</v>
      </c>
    </row>
    <row r="383" spans="2:65" s="1" customFormat="1" ht="16.5" customHeight="1">
      <c r="B383" s="131"/>
      <c r="C383" s="181" t="s">
        <v>779</v>
      </c>
      <c r="D383" s="181" t="s">
        <v>474</v>
      </c>
      <c r="E383" s="182" t="s">
        <v>763</v>
      </c>
      <c r="F383" s="183" t="s">
        <v>764</v>
      </c>
      <c r="G383" s="184" t="s">
        <v>219</v>
      </c>
      <c r="H383" s="185">
        <v>15.372</v>
      </c>
      <c r="I383" s="186"/>
      <c r="J383" s="187">
        <f>ROUND(I383*H383,2)</f>
        <v>0</v>
      </c>
      <c r="K383" s="183" t="s">
        <v>241</v>
      </c>
      <c r="L383" s="188"/>
      <c r="M383" s="189" t="s">
        <v>3</v>
      </c>
      <c r="N383" s="190" t="s">
        <v>43</v>
      </c>
      <c r="P383" s="141">
        <f>O383*H383</f>
        <v>0</v>
      </c>
      <c r="Q383" s="141">
        <v>5.0000000000000001E-4</v>
      </c>
      <c r="R383" s="141">
        <f>Q383*H383</f>
        <v>7.6860000000000001E-3</v>
      </c>
      <c r="S383" s="141">
        <v>0</v>
      </c>
      <c r="T383" s="142">
        <f>S383*H383</f>
        <v>0</v>
      </c>
      <c r="AR383" s="143" t="s">
        <v>630</v>
      </c>
      <c r="AT383" s="143" t="s">
        <v>474</v>
      </c>
      <c r="AU383" s="143" t="s">
        <v>82</v>
      </c>
      <c r="AY383" s="17" t="s">
        <v>147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80</v>
      </c>
      <c r="BK383" s="144">
        <f>ROUND(I383*H383,2)</f>
        <v>0</v>
      </c>
      <c r="BL383" s="17" t="s">
        <v>528</v>
      </c>
      <c r="BM383" s="143" t="s">
        <v>780</v>
      </c>
    </row>
    <row r="384" spans="2:65" s="12" customFormat="1">
      <c r="B384" s="149"/>
      <c r="D384" s="145" t="s">
        <v>165</v>
      </c>
      <c r="E384" s="150" t="s">
        <v>3</v>
      </c>
      <c r="F384" s="151" t="s">
        <v>773</v>
      </c>
      <c r="H384" s="152">
        <v>15.372</v>
      </c>
      <c r="I384" s="153"/>
      <c r="L384" s="149"/>
      <c r="M384" s="154"/>
      <c r="T384" s="155"/>
      <c r="AT384" s="150" t="s">
        <v>165</v>
      </c>
      <c r="AU384" s="150" t="s">
        <v>82</v>
      </c>
      <c r="AV384" s="12" t="s">
        <v>82</v>
      </c>
      <c r="AW384" s="12" t="s">
        <v>33</v>
      </c>
      <c r="AX384" s="12" t="s">
        <v>80</v>
      </c>
      <c r="AY384" s="150" t="s">
        <v>147</v>
      </c>
    </row>
    <row r="385" spans="2:65" s="1" customFormat="1" ht="24.15" customHeight="1">
      <c r="B385" s="131"/>
      <c r="C385" s="132" t="s">
        <v>781</v>
      </c>
      <c r="D385" s="132" t="s">
        <v>150</v>
      </c>
      <c r="E385" s="133" t="s">
        <v>782</v>
      </c>
      <c r="F385" s="134" t="s">
        <v>783</v>
      </c>
      <c r="G385" s="135" t="s">
        <v>259</v>
      </c>
      <c r="H385" s="136">
        <v>0.52700000000000002</v>
      </c>
      <c r="I385" s="137"/>
      <c r="J385" s="138">
        <f>ROUND(I385*H385,2)</f>
        <v>0</v>
      </c>
      <c r="K385" s="134" t="s">
        <v>241</v>
      </c>
      <c r="L385" s="32"/>
      <c r="M385" s="139" t="s">
        <v>3</v>
      </c>
      <c r="N385" s="140" t="s">
        <v>43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528</v>
      </c>
      <c r="AT385" s="143" t="s">
        <v>150</v>
      </c>
      <c r="AU385" s="143" t="s">
        <v>82</v>
      </c>
      <c r="AY385" s="17" t="s">
        <v>147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80</v>
      </c>
      <c r="BK385" s="144">
        <f>ROUND(I385*H385,2)</f>
        <v>0</v>
      </c>
      <c r="BL385" s="17" t="s">
        <v>528</v>
      </c>
      <c r="BM385" s="143" t="s">
        <v>784</v>
      </c>
    </row>
    <row r="386" spans="2:65" s="1" customFormat="1">
      <c r="B386" s="32"/>
      <c r="D386" s="159" t="s">
        <v>243</v>
      </c>
      <c r="F386" s="160" t="s">
        <v>785</v>
      </c>
      <c r="I386" s="147"/>
      <c r="L386" s="32"/>
      <c r="M386" s="148"/>
      <c r="T386" s="53"/>
      <c r="AT386" s="17" t="s">
        <v>243</v>
      </c>
      <c r="AU386" s="17" t="s">
        <v>82</v>
      </c>
    </row>
    <row r="387" spans="2:65" s="11" customFormat="1" ht="22.95" customHeight="1">
      <c r="B387" s="119"/>
      <c r="D387" s="120" t="s">
        <v>71</v>
      </c>
      <c r="E387" s="129" t="s">
        <v>786</v>
      </c>
      <c r="F387" s="129" t="s">
        <v>787</v>
      </c>
      <c r="I387" s="122"/>
      <c r="J387" s="130">
        <f>BK387</f>
        <v>0</v>
      </c>
      <c r="L387" s="119"/>
      <c r="M387" s="124"/>
      <c r="P387" s="125">
        <f>SUM(P388:P436)</f>
        <v>0</v>
      </c>
      <c r="R387" s="125">
        <f>SUM(R388:R436)</f>
        <v>1.5022582899999999</v>
      </c>
      <c r="T387" s="126">
        <f>SUM(T388:T436)</f>
        <v>0</v>
      </c>
      <c r="AR387" s="120" t="s">
        <v>82</v>
      </c>
      <c r="AT387" s="127" t="s">
        <v>71</v>
      </c>
      <c r="AU387" s="127" t="s">
        <v>80</v>
      </c>
      <c r="AY387" s="120" t="s">
        <v>147</v>
      </c>
      <c r="BK387" s="128">
        <f>SUM(BK388:BK436)</f>
        <v>0</v>
      </c>
    </row>
    <row r="388" spans="2:65" s="1" customFormat="1" ht="21.75" customHeight="1">
      <c r="B388" s="131"/>
      <c r="C388" s="132" t="s">
        <v>788</v>
      </c>
      <c r="D388" s="132" t="s">
        <v>150</v>
      </c>
      <c r="E388" s="133" t="s">
        <v>789</v>
      </c>
      <c r="F388" s="134" t="s">
        <v>790</v>
      </c>
      <c r="G388" s="135" t="s">
        <v>344</v>
      </c>
      <c r="H388" s="136">
        <v>31.9</v>
      </c>
      <c r="I388" s="137"/>
      <c r="J388" s="138">
        <f>ROUND(I388*H388,2)</f>
        <v>0</v>
      </c>
      <c r="K388" s="134" t="s">
        <v>241</v>
      </c>
      <c r="L388" s="32"/>
      <c r="M388" s="139" t="s">
        <v>3</v>
      </c>
      <c r="N388" s="140" t="s">
        <v>43</v>
      </c>
      <c r="P388" s="141">
        <f>O388*H388</f>
        <v>0</v>
      </c>
      <c r="Q388" s="141">
        <v>1.5E-3</v>
      </c>
      <c r="R388" s="141">
        <f>Q388*H388</f>
        <v>4.7849999999999997E-2</v>
      </c>
      <c r="S388" s="141">
        <v>0</v>
      </c>
      <c r="T388" s="142">
        <f>S388*H388</f>
        <v>0</v>
      </c>
      <c r="AR388" s="143" t="s">
        <v>528</v>
      </c>
      <c r="AT388" s="143" t="s">
        <v>150</v>
      </c>
      <c r="AU388" s="143" t="s">
        <v>82</v>
      </c>
      <c r="AY388" s="17" t="s">
        <v>147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7" t="s">
        <v>80</v>
      </c>
      <c r="BK388" s="144">
        <f>ROUND(I388*H388,2)</f>
        <v>0</v>
      </c>
      <c r="BL388" s="17" t="s">
        <v>528</v>
      </c>
      <c r="BM388" s="143" t="s">
        <v>791</v>
      </c>
    </row>
    <row r="389" spans="2:65" s="1" customFormat="1">
      <c r="B389" s="32"/>
      <c r="D389" s="159" t="s">
        <v>243</v>
      </c>
      <c r="F389" s="160" t="s">
        <v>792</v>
      </c>
      <c r="I389" s="147"/>
      <c r="L389" s="32"/>
      <c r="M389" s="148"/>
      <c r="T389" s="53"/>
      <c r="AT389" s="17" t="s">
        <v>243</v>
      </c>
      <c r="AU389" s="17" t="s">
        <v>82</v>
      </c>
    </row>
    <row r="390" spans="2:65" s="13" customFormat="1">
      <c r="B390" s="161"/>
      <c r="D390" s="145" t="s">
        <v>165</v>
      </c>
      <c r="E390" s="162" t="s">
        <v>3</v>
      </c>
      <c r="F390" s="163" t="s">
        <v>793</v>
      </c>
      <c r="H390" s="162" t="s">
        <v>3</v>
      </c>
      <c r="I390" s="164"/>
      <c r="L390" s="161"/>
      <c r="M390" s="165"/>
      <c r="T390" s="166"/>
      <c r="AT390" s="162" t="s">
        <v>165</v>
      </c>
      <c r="AU390" s="162" t="s">
        <v>82</v>
      </c>
      <c r="AV390" s="13" t="s">
        <v>80</v>
      </c>
      <c r="AW390" s="13" t="s">
        <v>33</v>
      </c>
      <c r="AX390" s="13" t="s">
        <v>72</v>
      </c>
      <c r="AY390" s="162" t="s">
        <v>147</v>
      </c>
    </row>
    <row r="391" spans="2:65" s="13" customFormat="1">
      <c r="B391" s="161"/>
      <c r="D391" s="145" t="s">
        <v>165</v>
      </c>
      <c r="E391" s="162" t="s">
        <v>3</v>
      </c>
      <c r="F391" s="163" t="s">
        <v>794</v>
      </c>
      <c r="H391" s="162" t="s">
        <v>3</v>
      </c>
      <c r="I391" s="164"/>
      <c r="L391" s="161"/>
      <c r="M391" s="165"/>
      <c r="T391" s="166"/>
      <c r="AT391" s="162" t="s">
        <v>165</v>
      </c>
      <c r="AU391" s="162" t="s">
        <v>82</v>
      </c>
      <c r="AV391" s="13" t="s">
        <v>80</v>
      </c>
      <c r="AW391" s="13" t="s">
        <v>33</v>
      </c>
      <c r="AX391" s="13" t="s">
        <v>72</v>
      </c>
      <c r="AY391" s="162" t="s">
        <v>147</v>
      </c>
    </row>
    <row r="392" spans="2:65" s="12" customFormat="1">
      <c r="B392" s="149"/>
      <c r="D392" s="145" t="s">
        <v>165</v>
      </c>
      <c r="E392" s="150" t="s">
        <v>3</v>
      </c>
      <c r="F392" s="151" t="s">
        <v>795</v>
      </c>
      <c r="H392" s="152">
        <v>31.9</v>
      </c>
      <c r="I392" s="153"/>
      <c r="L392" s="149"/>
      <c r="M392" s="154"/>
      <c r="T392" s="155"/>
      <c r="AT392" s="150" t="s">
        <v>165</v>
      </c>
      <c r="AU392" s="150" t="s">
        <v>82</v>
      </c>
      <c r="AV392" s="12" t="s">
        <v>82</v>
      </c>
      <c r="AW392" s="12" t="s">
        <v>33</v>
      </c>
      <c r="AX392" s="12" t="s">
        <v>80</v>
      </c>
      <c r="AY392" s="150" t="s">
        <v>147</v>
      </c>
    </row>
    <row r="393" spans="2:65" s="1" customFormat="1" ht="21.75" customHeight="1">
      <c r="B393" s="131"/>
      <c r="C393" s="132" t="s">
        <v>796</v>
      </c>
      <c r="D393" s="132" t="s">
        <v>150</v>
      </c>
      <c r="E393" s="133" t="s">
        <v>797</v>
      </c>
      <c r="F393" s="134" t="s">
        <v>798</v>
      </c>
      <c r="G393" s="135" t="s">
        <v>344</v>
      </c>
      <c r="H393" s="136">
        <v>43.9</v>
      </c>
      <c r="I393" s="137"/>
      <c r="J393" s="138">
        <f>ROUND(I393*H393,2)</f>
        <v>0</v>
      </c>
      <c r="K393" s="134" t="s">
        <v>241</v>
      </c>
      <c r="L393" s="32"/>
      <c r="M393" s="139" t="s">
        <v>3</v>
      </c>
      <c r="N393" s="140" t="s">
        <v>43</v>
      </c>
      <c r="P393" s="141">
        <f>O393*H393</f>
        <v>0</v>
      </c>
      <c r="Q393" s="141">
        <v>1.6199999999999999E-3</v>
      </c>
      <c r="R393" s="141">
        <f>Q393*H393</f>
        <v>7.1118000000000001E-2</v>
      </c>
      <c r="S393" s="141">
        <v>0</v>
      </c>
      <c r="T393" s="142">
        <f>S393*H393</f>
        <v>0</v>
      </c>
      <c r="AR393" s="143" t="s">
        <v>528</v>
      </c>
      <c r="AT393" s="143" t="s">
        <v>150</v>
      </c>
      <c r="AU393" s="143" t="s">
        <v>82</v>
      </c>
      <c r="AY393" s="17" t="s">
        <v>147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80</v>
      </c>
      <c r="BK393" s="144">
        <f>ROUND(I393*H393,2)</f>
        <v>0</v>
      </c>
      <c r="BL393" s="17" t="s">
        <v>528</v>
      </c>
      <c r="BM393" s="143" t="s">
        <v>799</v>
      </c>
    </row>
    <row r="394" spans="2:65" s="1" customFormat="1">
      <c r="B394" s="32"/>
      <c r="D394" s="159" t="s">
        <v>243</v>
      </c>
      <c r="F394" s="160" t="s">
        <v>800</v>
      </c>
      <c r="I394" s="147"/>
      <c r="L394" s="32"/>
      <c r="M394" s="148"/>
      <c r="T394" s="53"/>
      <c r="AT394" s="17" t="s">
        <v>243</v>
      </c>
      <c r="AU394" s="17" t="s">
        <v>82</v>
      </c>
    </row>
    <row r="395" spans="2:65" s="13" customFormat="1">
      <c r="B395" s="161"/>
      <c r="D395" s="145" t="s">
        <v>165</v>
      </c>
      <c r="E395" s="162" t="s">
        <v>3</v>
      </c>
      <c r="F395" s="163" t="s">
        <v>793</v>
      </c>
      <c r="H395" s="162" t="s">
        <v>3</v>
      </c>
      <c r="I395" s="164"/>
      <c r="L395" s="161"/>
      <c r="M395" s="165"/>
      <c r="T395" s="166"/>
      <c r="AT395" s="162" t="s">
        <v>165</v>
      </c>
      <c r="AU395" s="162" t="s">
        <v>82</v>
      </c>
      <c r="AV395" s="13" t="s">
        <v>80</v>
      </c>
      <c r="AW395" s="13" t="s">
        <v>33</v>
      </c>
      <c r="AX395" s="13" t="s">
        <v>72</v>
      </c>
      <c r="AY395" s="162" t="s">
        <v>147</v>
      </c>
    </row>
    <row r="396" spans="2:65" s="13" customFormat="1">
      <c r="B396" s="161"/>
      <c r="D396" s="145" t="s">
        <v>165</v>
      </c>
      <c r="E396" s="162" t="s">
        <v>3</v>
      </c>
      <c r="F396" s="163" t="s">
        <v>801</v>
      </c>
      <c r="H396" s="162" t="s">
        <v>3</v>
      </c>
      <c r="I396" s="164"/>
      <c r="L396" s="161"/>
      <c r="M396" s="165"/>
      <c r="T396" s="166"/>
      <c r="AT396" s="162" t="s">
        <v>165</v>
      </c>
      <c r="AU396" s="162" t="s">
        <v>82</v>
      </c>
      <c r="AV396" s="13" t="s">
        <v>80</v>
      </c>
      <c r="AW396" s="13" t="s">
        <v>33</v>
      </c>
      <c r="AX396" s="13" t="s">
        <v>72</v>
      </c>
      <c r="AY396" s="162" t="s">
        <v>147</v>
      </c>
    </row>
    <row r="397" spans="2:65" s="12" customFormat="1">
      <c r="B397" s="149"/>
      <c r="D397" s="145" t="s">
        <v>165</v>
      </c>
      <c r="E397" s="150" t="s">
        <v>3</v>
      </c>
      <c r="F397" s="151" t="s">
        <v>802</v>
      </c>
      <c r="H397" s="152">
        <v>43.9</v>
      </c>
      <c r="I397" s="153"/>
      <c r="L397" s="149"/>
      <c r="M397" s="154"/>
      <c r="T397" s="155"/>
      <c r="AT397" s="150" t="s">
        <v>165</v>
      </c>
      <c r="AU397" s="150" t="s">
        <v>82</v>
      </c>
      <c r="AV397" s="12" t="s">
        <v>82</v>
      </c>
      <c r="AW397" s="12" t="s">
        <v>33</v>
      </c>
      <c r="AX397" s="12" t="s">
        <v>80</v>
      </c>
      <c r="AY397" s="150" t="s">
        <v>147</v>
      </c>
    </row>
    <row r="398" spans="2:65" s="1" customFormat="1" ht="16.5" customHeight="1">
      <c r="B398" s="131"/>
      <c r="C398" s="132" t="s">
        <v>803</v>
      </c>
      <c r="D398" s="132" t="s">
        <v>150</v>
      </c>
      <c r="E398" s="133" t="s">
        <v>804</v>
      </c>
      <c r="F398" s="134" t="s">
        <v>805</v>
      </c>
      <c r="G398" s="135" t="s">
        <v>219</v>
      </c>
      <c r="H398" s="136">
        <v>169.017</v>
      </c>
      <c r="I398" s="137"/>
      <c r="J398" s="138">
        <f>ROUND(I398*H398,2)</f>
        <v>0</v>
      </c>
      <c r="K398" s="134" t="s">
        <v>241</v>
      </c>
      <c r="L398" s="32"/>
      <c r="M398" s="139" t="s">
        <v>3</v>
      </c>
      <c r="N398" s="140" t="s">
        <v>43</v>
      </c>
      <c r="P398" s="141">
        <f>O398*H398</f>
        <v>0</v>
      </c>
      <c r="Q398" s="141">
        <v>1.9000000000000001E-4</v>
      </c>
      <c r="R398" s="141">
        <f>Q398*H398</f>
        <v>3.211323E-2</v>
      </c>
      <c r="S398" s="141">
        <v>0</v>
      </c>
      <c r="T398" s="142">
        <f>S398*H398</f>
        <v>0</v>
      </c>
      <c r="AR398" s="143" t="s">
        <v>528</v>
      </c>
      <c r="AT398" s="143" t="s">
        <v>150</v>
      </c>
      <c r="AU398" s="143" t="s">
        <v>82</v>
      </c>
      <c r="AY398" s="17" t="s">
        <v>147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80</v>
      </c>
      <c r="BK398" s="144">
        <f>ROUND(I398*H398,2)</f>
        <v>0</v>
      </c>
      <c r="BL398" s="17" t="s">
        <v>528</v>
      </c>
      <c r="BM398" s="143" t="s">
        <v>806</v>
      </c>
    </row>
    <row r="399" spans="2:65" s="1" customFormat="1">
      <c r="B399" s="32"/>
      <c r="D399" s="159" t="s">
        <v>243</v>
      </c>
      <c r="F399" s="160" t="s">
        <v>807</v>
      </c>
      <c r="I399" s="147"/>
      <c r="L399" s="32"/>
      <c r="M399" s="148"/>
      <c r="T399" s="53"/>
      <c r="AT399" s="17" t="s">
        <v>243</v>
      </c>
      <c r="AU399" s="17" t="s">
        <v>82</v>
      </c>
    </row>
    <row r="400" spans="2:65" s="13" customFormat="1">
      <c r="B400" s="161"/>
      <c r="D400" s="145" t="s">
        <v>165</v>
      </c>
      <c r="E400" s="162" t="s">
        <v>3</v>
      </c>
      <c r="F400" s="163" t="s">
        <v>606</v>
      </c>
      <c r="H400" s="162" t="s">
        <v>3</v>
      </c>
      <c r="I400" s="164"/>
      <c r="L400" s="161"/>
      <c r="M400" s="165"/>
      <c r="T400" s="166"/>
      <c r="AT400" s="162" t="s">
        <v>165</v>
      </c>
      <c r="AU400" s="162" t="s">
        <v>82</v>
      </c>
      <c r="AV400" s="13" t="s">
        <v>80</v>
      </c>
      <c r="AW400" s="13" t="s">
        <v>33</v>
      </c>
      <c r="AX400" s="13" t="s">
        <v>72</v>
      </c>
      <c r="AY400" s="162" t="s">
        <v>147</v>
      </c>
    </row>
    <row r="401" spans="2:65" s="13" customFormat="1">
      <c r="B401" s="161"/>
      <c r="D401" s="145" t="s">
        <v>165</v>
      </c>
      <c r="E401" s="162" t="s">
        <v>3</v>
      </c>
      <c r="F401" s="163" t="s">
        <v>607</v>
      </c>
      <c r="H401" s="162" t="s">
        <v>3</v>
      </c>
      <c r="I401" s="164"/>
      <c r="L401" s="161"/>
      <c r="M401" s="165"/>
      <c r="T401" s="166"/>
      <c r="AT401" s="162" t="s">
        <v>165</v>
      </c>
      <c r="AU401" s="162" t="s">
        <v>82</v>
      </c>
      <c r="AV401" s="13" t="s">
        <v>80</v>
      </c>
      <c r="AW401" s="13" t="s">
        <v>33</v>
      </c>
      <c r="AX401" s="13" t="s">
        <v>72</v>
      </c>
      <c r="AY401" s="162" t="s">
        <v>147</v>
      </c>
    </row>
    <row r="402" spans="2:65" s="12" customFormat="1">
      <c r="B402" s="149"/>
      <c r="D402" s="145" t="s">
        <v>165</v>
      </c>
      <c r="E402" s="150" t="s">
        <v>3</v>
      </c>
      <c r="F402" s="151" t="s">
        <v>608</v>
      </c>
      <c r="H402" s="152">
        <v>169.017</v>
      </c>
      <c r="I402" s="153"/>
      <c r="L402" s="149"/>
      <c r="M402" s="154"/>
      <c r="T402" s="155"/>
      <c r="AT402" s="150" t="s">
        <v>165</v>
      </c>
      <c r="AU402" s="150" t="s">
        <v>82</v>
      </c>
      <c r="AV402" s="12" t="s">
        <v>82</v>
      </c>
      <c r="AW402" s="12" t="s">
        <v>33</v>
      </c>
      <c r="AX402" s="12" t="s">
        <v>80</v>
      </c>
      <c r="AY402" s="150" t="s">
        <v>147</v>
      </c>
    </row>
    <row r="403" spans="2:65" s="1" customFormat="1" ht="16.5" customHeight="1">
      <c r="B403" s="131"/>
      <c r="C403" s="181" t="s">
        <v>808</v>
      </c>
      <c r="D403" s="181" t="s">
        <v>474</v>
      </c>
      <c r="E403" s="182" t="s">
        <v>809</v>
      </c>
      <c r="F403" s="183" t="s">
        <v>810</v>
      </c>
      <c r="G403" s="184" t="s">
        <v>219</v>
      </c>
      <c r="H403" s="185">
        <v>196.989</v>
      </c>
      <c r="I403" s="186"/>
      <c r="J403" s="187">
        <f>ROUND(I403*H403,2)</f>
        <v>0</v>
      </c>
      <c r="K403" s="183" t="s">
        <v>241</v>
      </c>
      <c r="L403" s="188"/>
      <c r="M403" s="189" t="s">
        <v>3</v>
      </c>
      <c r="N403" s="190" t="s">
        <v>43</v>
      </c>
      <c r="P403" s="141">
        <f>O403*H403</f>
        <v>0</v>
      </c>
      <c r="Q403" s="141">
        <v>3.8999999999999999E-4</v>
      </c>
      <c r="R403" s="141">
        <f>Q403*H403</f>
        <v>7.6825710000000005E-2</v>
      </c>
      <c r="S403" s="141">
        <v>0</v>
      </c>
      <c r="T403" s="142">
        <f>S403*H403</f>
        <v>0</v>
      </c>
      <c r="AR403" s="143" t="s">
        <v>630</v>
      </c>
      <c r="AT403" s="143" t="s">
        <v>474</v>
      </c>
      <c r="AU403" s="143" t="s">
        <v>82</v>
      </c>
      <c r="AY403" s="17" t="s">
        <v>147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80</v>
      </c>
      <c r="BK403" s="144">
        <f>ROUND(I403*H403,2)</f>
        <v>0</v>
      </c>
      <c r="BL403" s="17" t="s">
        <v>528</v>
      </c>
      <c r="BM403" s="143" t="s">
        <v>811</v>
      </c>
    </row>
    <row r="404" spans="2:65" s="12" customFormat="1">
      <c r="B404" s="149"/>
      <c r="D404" s="145" t="s">
        <v>165</v>
      </c>
      <c r="E404" s="150" t="s">
        <v>3</v>
      </c>
      <c r="F404" s="151" t="s">
        <v>812</v>
      </c>
      <c r="H404" s="152">
        <v>196.989</v>
      </c>
      <c r="I404" s="153"/>
      <c r="L404" s="149"/>
      <c r="M404" s="154"/>
      <c r="T404" s="155"/>
      <c r="AT404" s="150" t="s">
        <v>165</v>
      </c>
      <c r="AU404" s="150" t="s">
        <v>82</v>
      </c>
      <c r="AV404" s="12" t="s">
        <v>82</v>
      </c>
      <c r="AW404" s="12" t="s">
        <v>33</v>
      </c>
      <c r="AX404" s="12" t="s">
        <v>80</v>
      </c>
      <c r="AY404" s="150" t="s">
        <v>147</v>
      </c>
    </row>
    <row r="405" spans="2:65" s="1" customFormat="1" ht="37.950000000000003" customHeight="1">
      <c r="B405" s="131"/>
      <c r="C405" s="132" t="s">
        <v>813</v>
      </c>
      <c r="D405" s="132" t="s">
        <v>150</v>
      </c>
      <c r="E405" s="133" t="s">
        <v>814</v>
      </c>
      <c r="F405" s="134" t="s">
        <v>815</v>
      </c>
      <c r="G405" s="135" t="s">
        <v>219</v>
      </c>
      <c r="H405" s="136">
        <v>95.016999999999996</v>
      </c>
      <c r="I405" s="137"/>
      <c r="J405" s="138">
        <f>ROUND(I405*H405,2)</f>
        <v>0</v>
      </c>
      <c r="K405" s="134" t="s">
        <v>241</v>
      </c>
      <c r="L405" s="32"/>
      <c r="M405" s="139" t="s">
        <v>3</v>
      </c>
      <c r="N405" s="140" t="s">
        <v>43</v>
      </c>
      <c r="P405" s="141">
        <f>O405*H405</f>
        <v>0</v>
      </c>
      <c r="Q405" s="141">
        <v>1E-4</v>
      </c>
      <c r="R405" s="141">
        <f>Q405*H405</f>
        <v>9.5017000000000001E-3</v>
      </c>
      <c r="S405" s="141">
        <v>0</v>
      </c>
      <c r="T405" s="142">
        <f>S405*H405</f>
        <v>0</v>
      </c>
      <c r="AR405" s="143" t="s">
        <v>528</v>
      </c>
      <c r="AT405" s="143" t="s">
        <v>150</v>
      </c>
      <c r="AU405" s="143" t="s">
        <v>82</v>
      </c>
      <c r="AY405" s="17" t="s">
        <v>147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80</v>
      </c>
      <c r="BK405" s="144">
        <f>ROUND(I405*H405,2)</f>
        <v>0</v>
      </c>
      <c r="BL405" s="17" t="s">
        <v>528</v>
      </c>
      <c r="BM405" s="143" t="s">
        <v>816</v>
      </c>
    </row>
    <row r="406" spans="2:65" s="1" customFormat="1">
      <c r="B406" s="32"/>
      <c r="D406" s="159" t="s">
        <v>243</v>
      </c>
      <c r="F406" s="160" t="s">
        <v>817</v>
      </c>
      <c r="I406" s="147"/>
      <c r="L406" s="32"/>
      <c r="M406" s="148"/>
      <c r="T406" s="53"/>
      <c r="AT406" s="17" t="s">
        <v>243</v>
      </c>
      <c r="AU406" s="17" t="s">
        <v>82</v>
      </c>
    </row>
    <row r="407" spans="2:65" s="13" customFormat="1">
      <c r="B407" s="161"/>
      <c r="D407" s="145" t="s">
        <v>165</v>
      </c>
      <c r="E407" s="162" t="s">
        <v>3</v>
      </c>
      <c r="F407" s="163" t="s">
        <v>606</v>
      </c>
      <c r="H407" s="162" t="s">
        <v>3</v>
      </c>
      <c r="I407" s="164"/>
      <c r="L407" s="161"/>
      <c r="M407" s="165"/>
      <c r="T407" s="166"/>
      <c r="AT407" s="162" t="s">
        <v>165</v>
      </c>
      <c r="AU407" s="162" t="s">
        <v>82</v>
      </c>
      <c r="AV407" s="13" t="s">
        <v>80</v>
      </c>
      <c r="AW407" s="13" t="s">
        <v>33</v>
      </c>
      <c r="AX407" s="13" t="s">
        <v>72</v>
      </c>
      <c r="AY407" s="162" t="s">
        <v>147</v>
      </c>
    </row>
    <row r="408" spans="2:65" s="13" customFormat="1">
      <c r="B408" s="161"/>
      <c r="D408" s="145" t="s">
        <v>165</v>
      </c>
      <c r="E408" s="162" t="s">
        <v>3</v>
      </c>
      <c r="F408" s="163" t="s">
        <v>607</v>
      </c>
      <c r="H408" s="162" t="s">
        <v>3</v>
      </c>
      <c r="I408" s="164"/>
      <c r="L408" s="161"/>
      <c r="M408" s="165"/>
      <c r="T408" s="166"/>
      <c r="AT408" s="162" t="s">
        <v>165</v>
      </c>
      <c r="AU408" s="162" t="s">
        <v>82</v>
      </c>
      <c r="AV408" s="13" t="s">
        <v>80</v>
      </c>
      <c r="AW408" s="13" t="s">
        <v>33</v>
      </c>
      <c r="AX408" s="13" t="s">
        <v>72</v>
      </c>
      <c r="AY408" s="162" t="s">
        <v>147</v>
      </c>
    </row>
    <row r="409" spans="2:65" s="12" customFormat="1">
      <c r="B409" s="149"/>
      <c r="D409" s="145" t="s">
        <v>165</v>
      </c>
      <c r="E409" s="150" t="s">
        <v>3</v>
      </c>
      <c r="F409" s="151" t="s">
        <v>818</v>
      </c>
      <c r="H409" s="152">
        <v>95.016999999999996</v>
      </c>
      <c r="I409" s="153"/>
      <c r="L409" s="149"/>
      <c r="M409" s="154"/>
      <c r="T409" s="155"/>
      <c r="AT409" s="150" t="s">
        <v>165</v>
      </c>
      <c r="AU409" s="150" t="s">
        <v>82</v>
      </c>
      <c r="AV409" s="12" t="s">
        <v>82</v>
      </c>
      <c r="AW409" s="12" t="s">
        <v>33</v>
      </c>
      <c r="AX409" s="12" t="s">
        <v>80</v>
      </c>
      <c r="AY409" s="150" t="s">
        <v>147</v>
      </c>
    </row>
    <row r="410" spans="2:65" s="1" customFormat="1" ht="37.950000000000003" customHeight="1">
      <c r="B410" s="131"/>
      <c r="C410" s="132" t="s">
        <v>819</v>
      </c>
      <c r="D410" s="132" t="s">
        <v>150</v>
      </c>
      <c r="E410" s="133" t="s">
        <v>820</v>
      </c>
      <c r="F410" s="134" t="s">
        <v>821</v>
      </c>
      <c r="G410" s="135" t="s">
        <v>219</v>
      </c>
      <c r="H410" s="136">
        <v>70</v>
      </c>
      <c r="I410" s="137"/>
      <c r="J410" s="138">
        <f>ROUND(I410*H410,2)</f>
        <v>0</v>
      </c>
      <c r="K410" s="134" t="s">
        <v>241</v>
      </c>
      <c r="L410" s="32"/>
      <c r="M410" s="139" t="s">
        <v>3</v>
      </c>
      <c r="N410" s="140" t="s">
        <v>43</v>
      </c>
      <c r="P410" s="141">
        <f>O410*H410</f>
        <v>0</v>
      </c>
      <c r="Q410" s="141">
        <v>2.0000000000000001E-4</v>
      </c>
      <c r="R410" s="141">
        <f>Q410*H410</f>
        <v>1.4E-2</v>
      </c>
      <c r="S410" s="141">
        <v>0</v>
      </c>
      <c r="T410" s="142">
        <f>S410*H410</f>
        <v>0</v>
      </c>
      <c r="AR410" s="143" t="s">
        <v>528</v>
      </c>
      <c r="AT410" s="143" t="s">
        <v>150</v>
      </c>
      <c r="AU410" s="143" t="s">
        <v>82</v>
      </c>
      <c r="AY410" s="17" t="s">
        <v>147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80</v>
      </c>
      <c r="BK410" s="144">
        <f>ROUND(I410*H410,2)</f>
        <v>0</v>
      </c>
      <c r="BL410" s="17" t="s">
        <v>528</v>
      </c>
      <c r="BM410" s="143" t="s">
        <v>822</v>
      </c>
    </row>
    <row r="411" spans="2:65" s="1" customFormat="1">
      <c r="B411" s="32"/>
      <c r="D411" s="159" t="s">
        <v>243</v>
      </c>
      <c r="F411" s="160" t="s">
        <v>823</v>
      </c>
      <c r="I411" s="147"/>
      <c r="L411" s="32"/>
      <c r="M411" s="148"/>
      <c r="T411" s="53"/>
      <c r="AT411" s="17" t="s">
        <v>243</v>
      </c>
      <c r="AU411" s="17" t="s">
        <v>82</v>
      </c>
    </row>
    <row r="412" spans="2:65" s="13" customFormat="1">
      <c r="B412" s="161"/>
      <c r="D412" s="145" t="s">
        <v>165</v>
      </c>
      <c r="E412" s="162" t="s">
        <v>3</v>
      </c>
      <c r="F412" s="163" t="s">
        <v>606</v>
      </c>
      <c r="H412" s="162" t="s">
        <v>3</v>
      </c>
      <c r="I412" s="164"/>
      <c r="L412" s="161"/>
      <c r="M412" s="165"/>
      <c r="T412" s="166"/>
      <c r="AT412" s="162" t="s">
        <v>165</v>
      </c>
      <c r="AU412" s="162" t="s">
        <v>82</v>
      </c>
      <c r="AV412" s="13" t="s">
        <v>80</v>
      </c>
      <c r="AW412" s="13" t="s">
        <v>33</v>
      </c>
      <c r="AX412" s="13" t="s">
        <v>72</v>
      </c>
      <c r="AY412" s="162" t="s">
        <v>147</v>
      </c>
    </row>
    <row r="413" spans="2:65" s="13" customFormat="1">
      <c r="B413" s="161"/>
      <c r="D413" s="145" t="s">
        <v>165</v>
      </c>
      <c r="E413" s="162" t="s">
        <v>3</v>
      </c>
      <c r="F413" s="163" t="s">
        <v>607</v>
      </c>
      <c r="H413" s="162" t="s">
        <v>3</v>
      </c>
      <c r="I413" s="164"/>
      <c r="L413" s="161"/>
      <c r="M413" s="165"/>
      <c r="T413" s="166"/>
      <c r="AT413" s="162" t="s">
        <v>165</v>
      </c>
      <c r="AU413" s="162" t="s">
        <v>82</v>
      </c>
      <c r="AV413" s="13" t="s">
        <v>80</v>
      </c>
      <c r="AW413" s="13" t="s">
        <v>33</v>
      </c>
      <c r="AX413" s="13" t="s">
        <v>72</v>
      </c>
      <c r="AY413" s="162" t="s">
        <v>147</v>
      </c>
    </row>
    <row r="414" spans="2:65" s="12" customFormat="1">
      <c r="B414" s="149"/>
      <c r="D414" s="145" t="s">
        <v>165</v>
      </c>
      <c r="E414" s="150" t="s">
        <v>3</v>
      </c>
      <c r="F414" s="151" t="s">
        <v>824</v>
      </c>
      <c r="H414" s="152">
        <v>70</v>
      </c>
      <c r="I414" s="153"/>
      <c r="L414" s="149"/>
      <c r="M414" s="154"/>
      <c r="T414" s="155"/>
      <c r="AT414" s="150" t="s">
        <v>165</v>
      </c>
      <c r="AU414" s="150" t="s">
        <v>82</v>
      </c>
      <c r="AV414" s="12" t="s">
        <v>82</v>
      </c>
      <c r="AW414" s="12" t="s">
        <v>33</v>
      </c>
      <c r="AX414" s="12" t="s">
        <v>80</v>
      </c>
      <c r="AY414" s="150" t="s">
        <v>147</v>
      </c>
    </row>
    <row r="415" spans="2:65" s="1" customFormat="1" ht="37.950000000000003" customHeight="1">
      <c r="B415" s="131"/>
      <c r="C415" s="132" t="s">
        <v>825</v>
      </c>
      <c r="D415" s="132" t="s">
        <v>150</v>
      </c>
      <c r="E415" s="133" t="s">
        <v>826</v>
      </c>
      <c r="F415" s="134" t="s">
        <v>827</v>
      </c>
      <c r="G415" s="135" t="s">
        <v>219</v>
      </c>
      <c r="H415" s="136">
        <v>4</v>
      </c>
      <c r="I415" s="137"/>
      <c r="J415" s="138">
        <f>ROUND(I415*H415,2)</f>
        <v>0</v>
      </c>
      <c r="K415" s="134" t="s">
        <v>241</v>
      </c>
      <c r="L415" s="32"/>
      <c r="M415" s="139" t="s">
        <v>3</v>
      </c>
      <c r="N415" s="140" t="s">
        <v>43</v>
      </c>
      <c r="P415" s="141">
        <f>O415*H415</f>
        <v>0</v>
      </c>
      <c r="Q415" s="141">
        <v>2.9999999999999997E-4</v>
      </c>
      <c r="R415" s="141">
        <f>Q415*H415</f>
        <v>1.1999999999999999E-3</v>
      </c>
      <c r="S415" s="141">
        <v>0</v>
      </c>
      <c r="T415" s="142">
        <f>S415*H415</f>
        <v>0</v>
      </c>
      <c r="AR415" s="143" t="s">
        <v>528</v>
      </c>
      <c r="AT415" s="143" t="s">
        <v>150</v>
      </c>
      <c r="AU415" s="143" t="s">
        <v>82</v>
      </c>
      <c r="AY415" s="17" t="s">
        <v>147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80</v>
      </c>
      <c r="BK415" s="144">
        <f>ROUND(I415*H415,2)</f>
        <v>0</v>
      </c>
      <c r="BL415" s="17" t="s">
        <v>528</v>
      </c>
      <c r="BM415" s="143" t="s">
        <v>828</v>
      </c>
    </row>
    <row r="416" spans="2:65" s="1" customFormat="1">
      <c r="B416" s="32"/>
      <c r="D416" s="159" t="s">
        <v>243</v>
      </c>
      <c r="F416" s="160" t="s">
        <v>829</v>
      </c>
      <c r="I416" s="147"/>
      <c r="L416" s="32"/>
      <c r="M416" s="148"/>
      <c r="T416" s="53"/>
      <c r="AT416" s="17" t="s">
        <v>243</v>
      </c>
      <c r="AU416" s="17" t="s">
        <v>82</v>
      </c>
    </row>
    <row r="417" spans="2:65" s="13" customFormat="1">
      <c r="B417" s="161"/>
      <c r="D417" s="145" t="s">
        <v>165</v>
      </c>
      <c r="E417" s="162" t="s">
        <v>3</v>
      </c>
      <c r="F417" s="163" t="s">
        <v>606</v>
      </c>
      <c r="H417" s="162" t="s">
        <v>3</v>
      </c>
      <c r="I417" s="164"/>
      <c r="L417" s="161"/>
      <c r="M417" s="165"/>
      <c r="T417" s="166"/>
      <c r="AT417" s="162" t="s">
        <v>165</v>
      </c>
      <c r="AU417" s="162" t="s">
        <v>82</v>
      </c>
      <c r="AV417" s="13" t="s">
        <v>80</v>
      </c>
      <c r="AW417" s="13" t="s">
        <v>33</v>
      </c>
      <c r="AX417" s="13" t="s">
        <v>72</v>
      </c>
      <c r="AY417" s="162" t="s">
        <v>147</v>
      </c>
    </row>
    <row r="418" spans="2:65" s="13" customFormat="1">
      <c r="B418" s="161"/>
      <c r="D418" s="145" t="s">
        <v>165</v>
      </c>
      <c r="E418" s="162" t="s">
        <v>3</v>
      </c>
      <c r="F418" s="163" t="s">
        <v>607</v>
      </c>
      <c r="H418" s="162" t="s">
        <v>3</v>
      </c>
      <c r="I418" s="164"/>
      <c r="L418" s="161"/>
      <c r="M418" s="165"/>
      <c r="T418" s="166"/>
      <c r="AT418" s="162" t="s">
        <v>165</v>
      </c>
      <c r="AU418" s="162" t="s">
        <v>82</v>
      </c>
      <c r="AV418" s="13" t="s">
        <v>80</v>
      </c>
      <c r="AW418" s="13" t="s">
        <v>33</v>
      </c>
      <c r="AX418" s="13" t="s">
        <v>72</v>
      </c>
      <c r="AY418" s="162" t="s">
        <v>147</v>
      </c>
    </row>
    <row r="419" spans="2:65" s="12" customFormat="1">
      <c r="B419" s="149"/>
      <c r="D419" s="145" t="s">
        <v>165</v>
      </c>
      <c r="E419" s="150" t="s">
        <v>3</v>
      </c>
      <c r="F419" s="151" t="s">
        <v>830</v>
      </c>
      <c r="H419" s="152">
        <v>4</v>
      </c>
      <c r="I419" s="153"/>
      <c r="L419" s="149"/>
      <c r="M419" s="154"/>
      <c r="T419" s="155"/>
      <c r="AT419" s="150" t="s">
        <v>165</v>
      </c>
      <c r="AU419" s="150" t="s">
        <v>82</v>
      </c>
      <c r="AV419" s="12" t="s">
        <v>82</v>
      </c>
      <c r="AW419" s="12" t="s">
        <v>33</v>
      </c>
      <c r="AX419" s="12" t="s">
        <v>80</v>
      </c>
      <c r="AY419" s="150" t="s">
        <v>147</v>
      </c>
    </row>
    <row r="420" spans="2:65" s="1" customFormat="1" ht="16.5" customHeight="1">
      <c r="B420" s="131"/>
      <c r="C420" s="181" t="s">
        <v>831</v>
      </c>
      <c r="D420" s="181" t="s">
        <v>474</v>
      </c>
      <c r="E420" s="182" t="s">
        <v>832</v>
      </c>
      <c r="F420" s="183" t="s">
        <v>833</v>
      </c>
      <c r="G420" s="184" t="s">
        <v>219</v>
      </c>
      <c r="H420" s="185">
        <v>196.989</v>
      </c>
      <c r="I420" s="186"/>
      <c r="J420" s="187">
        <f>ROUND(I420*H420,2)</f>
        <v>0</v>
      </c>
      <c r="K420" s="183" t="s">
        <v>241</v>
      </c>
      <c r="L420" s="188"/>
      <c r="M420" s="189" t="s">
        <v>3</v>
      </c>
      <c r="N420" s="190" t="s">
        <v>43</v>
      </c>
      <c r="P420" s="141">
        <f>O420*H420</f>
        <v>0</v>
      </c>
      <c r="Q420" s="141">
        <v>1.9E-3</v>
      </c>
      <c r="R420" s="141">
        <f>Q420*H420</f>
        <v>0.37427910000000003</v>
      </c>
      <c r="S420" s="141">
        <v>0</v>
      </c>
      <c r="T420" s="142">
        <f>S420*H420</f>
        <v>0</v>
      </c>
      <c r="AR420" s="143" t="s">
        <v>630</v>
      </c>
      <c r="AT420" s="143" t="s">
        <v>474</v>
      </c>
      <c r="AU420" s="143" t="s">
        <v>82</v>
      </c>
      <c r="AY420" s="17" t="s">
        <v>147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80</v>
      </c>
      <c r="BK420" s="144">
        <f>ROUND(I420*H420,2)</f>
        <v>0</v>
      </c>
      <c r="BL420" s="17" t="s">
        <v>528</v>
      </c>
      <c r="BM420" s="143" t="s">
        <v>834</v>
      </c>
    </row>
    <row r="421" spans="2:65" s="12" customFormat="1">
      <c r="B421" s="149"/>
      <c r="D421" s="145" t="s">
        <v>165</v>
      </c>
      <c r="E421" s="150" t="s">
        <v>3</v>
      </c>
      <c r="F421" s="151" t="s">
        <v>608</v>
      </c>
      <c r="H421" s="152">
        <v>169.017</v>
      </c>
      <c r="I421" s="153"/>
      <c r="L421" s="149"/>
      <c r="M421" s="154"/>
      <c r="T421" s="155"/>
      <c r="AT421" s="150" t="s">
        <v>165</v>
      </c>
      <c r="AU421" s="150" t="s">
        <v>82</v>
      </c>
      <c r="AV421" s="12" t="s">
        <v>82</v>
      </c>
      <c r="AW421" s="12" t="s">
        <v>33</v>
      </c>
      <c r="AX421" s="12" t="s">
        <v>72</v>
      </c>
      <c r="AY421" s="150" t="s">
        <v>147</v>
      </c>
    </row>
    <row r="422" spans="2:65" s="12" customFormat="1">
      <c r="B422" s="149"/>
      <c r="D422" s="145" t="s">
        <v>165</v>
      </c>
      <c r="E422" s="150" t="s">
        <v>3</v>
      </c>
      <c r="F422" s="151" t="s">
        <v>812</v>
      </c>
      <c r="H422" s="152">
        <v>196.989</v>
      </c>
      <c r="I422" s="153"/>
      <c r="L422" s="149"/>
      <c r="M422" s="154"/>
      <c r="T422" s="155"/>
      <c r="AT422" s="150" t="s">
        <v>165</v>
      </c>
      <c r="AU422" s="150" t="s">
        <v>82</v>
      </c>
      <c r="AV422" s="12" t="s">
        <v>82</v>
      </c>
      <c r="AW422" s="12" t="s">
        <v>33</v>
      </c>
      <c r="AX422" s="12" t="s">
        <v>80</v>
      </c>
      <c r="AY422" s="150" t="s">
        <v>147</v>
      </c>
    </row>
    <row r="423" spans="2:65" s="1" customFormat="1" ht="21.75" customHeight="1">
      <c r="B423" s="131"/>
      <c r="C423" s="132" t="s">
        <v>835</v>
      </c>
      <c r="D423" s="132" t="s">
        <v>150</v>
      </c>
      <c r="E423" s="133" t="s">
        <v>836</v>
      </c>
      <c r="F423" s="134" t="s">
        <v>837</v>
      </c>
      <c r="G423" s="135" t="s">
        <v>219</v>
      </c>
      <c r="H423" s="136">
        <v>169.017</v>
      </c>
      <c r="I423" s="137"/>
      <c r="J423" s="138">
        <f>ROUND(I423*H423,2)</f>
        <v>0</v>
      </c>
      <c r="K423" s="134" t="s">
        <v>241</v>
      </c>
      <c r="L423" s="32"/>
      <c r="M423" s="139" t="s">
        <v>3</v>
      </c>
      <c r="N423" s="140" t="s">
        <v>43</v>
      </c>
      <c r="P423" s="141">
        <f>O423*H423</f>
        <v>0</v>
      </c>
      <c r="Q423" s="141">
        <v>0</v>
      </c>
      <c r="R423" s="141">
        <f>Q423*H423</f>
        <v>0</v>
      </c>
      <c r="S423" s="141">
        <v>0</v>
      </c>
      <c r="T423" s="142">
        <f>S423*H423</f>
        <v>0</v>
      </c>
      <c r="AR423" s="143" t="s">
        <v>528</v>
      </c>
      <c r="AT423" s="143" t="s">
        <v>150</v>
      </c>
      <c r="AU423" s="143" t="s">
        <v>82</v>
      </c>
      <c r="AY423" s="17" t="s">
        <v>147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80</v>
      </c>
      <c r="BK423" s="144">
        <f>ROUND(I423*H423,2)</f>
        <v>0</v>
      </c>
      <c r="BL423" s="17" t="s">
        <v>528</v>
      </c>
      <c r="BM423" s="143" t="s">
        <v>838</v>
      </c>
    </row>
    <row r="424" spans="2:65" s="1" customFormat="1">
      <c r="B424" s="32"/>
      <c r="D424" s="159" t="s">
        <v>243</v>
      </c>
      <c r="F424" s="160" t="s">
        <v>839</v>
      </c>
      <c r="I424" s="147"/>
      <c r="L424" s="32"/>
      <c r="M424" s="148"/>
      <c r="T424" s="53"/>
      <c r="AT424" s="17" t="s">
        <v>243</v>
      </c>
      <c r="AU424" s="17" t="s">
        <v>82</v>
      </c>
    </row>
    <row r="425" spans="2:65" s="13" customFormat="1">
      <c r="B425" s="161"/>
      <c r="D425" s="145" t="s">
        <v>165</v>
      </c>
      <c r="E425" s="162" t="s">
        <v>3</v>
      </c>
      <c r="F425" s="163" t="s">
        <v>606</v>
      </c>
      <c r="H425" s="162" t="s">
        <v>3</v>
      </c>
      <c r="I425" s="164"/>
      <c r="L425" s="161"/>
      <c r="M425" s="165"/>
      <c r="T425" s="166"/>
      <c r="AT425" s="162" t="s">
        <v>165</v>
      </c>
      <c r="AU425" s="162" t="s">
        <v>82</v>
      </c>
      <c r="AV425" s="13" t="s">
        <v>80</v>
      </c>
      <c r="AW425" s="13" t="s">
        <v>33</v>
      </c>
      <c r="AX425" s="13" t="s">
        <v>72</v>
      </c>
      <c r="AY425" s="162" t="s">
        <v>147</v>
      </c>
    </row>
    <row r="426" spans="2:65" s="13" customFormat="1">
      <c r="B426" s="161"/>
      <c r="D426" s="145" t="s">
        <v>165</v>
      </c>
      <c r="E426" s="162" t="s">
        <v>3</v>
      </c>
      <c r="F426" s="163" t="s">
        <v>607</v>
      </c>
      <c r="H426" s="162" t="s">
        <v>3</v>
      </c>
      <c r="I426" s="164"/>
      <c r="L426" s="161"/>
      <c r="M426" s="165"/>
      <c r="T426" s="166"/>
      <c r="AT426" s="162" t="s">
        <v>165</v>
      </c>
      <c r="AU426" s="162" t="s">
        <v>82</v>
      </c>
      <c r="AV426" s="13" t="s">
        <v>80</v>
      </c>
      <c r="AW426" s="13" t="s">
        <v>33</v>
      </c>
      <c r="AX426" s="13" t="s">
        <v>72</v>
      </c>
      <c r="AY426" s="162" t="s">
        <v>147</v>
      </c>
    </row>
    <row r="427" spans="2:65" s="12" customFormat="1">
      <c r="B427" s="149"/>
      <c r="D427" s="145" t="s">
        <v>165</v>
      </c>
      <c r="E427" s="150" t="s">
        <v>3</v>
      </c>
      <c r="F427" s="151" t="s">
        <v>608</v>
      </c>
      <c r="H427" s="152">
        <v>169.017</v>
      </c>
      <c r="I427" s="153"/>
      <c r="L427" s="149"/>
      <c r="M427" s="154"/>
      <c r="T427" s="155"/>
      <c r="AT427" s="150" t="s">
        <v>165</v>
      </c>
      <c r="AU427" s="150" t="s">
        <v>82</v>
      </c>
      <c r="AV427" s="12" t="s">
        <v>82</v>
      </c>
      <c r="AW427" s="12" t="s">
        <v>33</v>
      </c>
      <c r="AX427" s="12" t="s">
        <v>80</v>
      </c>
      <c r="AY427" s="150" t="s">
        <v>147</v>
      </c>
    </row>
    <row r="428" spans="2:65" s="1" customFormat="1" ht="16.5" customHeight="1">
      <c r="B428" s="131"/>
      <c r="C428" s="181" t="s">
        <v>840</v>
      </c>
      <c r="D428" s="181" t="s">
        <v>474</v>
      </c>
      <c r="E428" s="182" t="s">
        <v>841</v>
      </c>
      <c r="F428" s="183" t="s">
        <v>842</v>
      </c>
      <c r="G428" s="184" t="s">
        <v>219</v>
      </c>
      <c r="H428" s="185">
        <v>195.215</v>
      </c>
      <c r="I428" s="186"/>
      <c r="J428" s="187">
        <f>ROUND(I428*H428,2)</f>
        <v>0</v>
      </c>
      <c r="K428" s="183" t="s">
        <v>241</v>
      </c>
      <c r="L428" s="188"/>
      <c r="M428" s="189" t="s">
        <v>3</v>
      </c>
      <c r="N428" s="190" t="s">
        <v>43</v>
      </c>
      <c r="P428" s="141">
        <f>O428*H428</f>
        <v>0</v>
      </c>
      <c r="Q428" s="141">
        <v>1.4999999999999999E-4</v>
      </c>
      <c r="R428" s="141">
        <f>Q428*H428</f>
        <v>2.9282249999999999E-2</v>
      </c>
      <c r="S428" s="141">
        <v>0</v>
      </c>
      <c r="T428" s="142">
        <f>S428*H428</f>
        <v>0</v>
      </c>
      <c r="AR428" s="143" t="s">
        <v>630</v>
      </c>
      <c r="AT428" s="143" t="s">
        <v>474</v>
      </c>
      <c r="AU428" s="143" t="s">
        <v>82</v>
      </c>
      <c r="AY428" s="17" t="s">
        <v>147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80</v>
      </c>
      <c r="BK428" s="144">
        <f>ROUND(I428*H428,2)</f>
        <v>0</v>
      </c>
      <c r="BL428" s="17" t="s">
        <v>528</v>
      </c>
      <c r="BM428" s="143" t="s">
        <v>843</v>
      </c>
    </row>
    <row r="429" spans="2:65" s="12" customFormat="1">
      <c r="B429" s="149"/>
      <c r="D429" s="145" t="s">
        <v>165</v>
      </c>
      <c r="E429" s="150" t="s">
        <v>3</v>
      </c>
      <c r="F429" s="151" t="s">
        <v>844</v>
      </c>
      <c r="H429" s="152">
        <v>195.215</v>
      </c>
      <c r="I429" s="153"/>
      <c r="L429" s="149"/>
      <c r="M429" s="154"/>
      <c r="T429" s="155"/>
      <c r="AT429" s="150" t="s">
        <v>165</v>
      </c>
      <c r="AU429" s="150" t="s">
        <v>82</v>
      </c>
      <c r="AV429" s="12" t="s">
        <v>82</v>
      </c>
      <c r="AW429" s="12" t="s">
        <v>33</v>
      </c>
      <c r="AX429" s="12" t="s">
        <v>80</v>
      </c>
      <c r="AY429" s="150" t="s">
        <v>147</v>
      </c>
    </row>
    <row r="430" spans="2:65" s="1" customFormat="1" ht="24.15" customHeight="1">
      <c r="B430" s="131"/>
      <c r="C430" s="132" t="s">
        <v>845</v>
      </c>
      <c r="D430" s="132" t="s">
        <v>150</v>
      </c>
      <c r="E430" s="133" t="s">
        <v>846</v>
      </c>
      <c r="F430" s="134" t="s">
        <v>847</v>
      </c>
      <c r="G430" s="135" t="s">
        <v>219</v>
      </c>
      <c r="H430" s="136">
        <v>25.01</v>
      </c>
      <c r="I430" s="137"/>
      <c r="J430" s="138">
        <f>ROUND(I430*H430,2)</f>
        <v>0</v>
      </c>
      <c r="K430" s="134" t="s">
        <v>241</v>
      </c>
      <c r="L430" s="32"/>
      <c r="M430" s="139" t="s">
        <v>3</v>
      </c>
      <c r="N430" s="140" t="s">
        <v>43</v>
      </c>
      <c r="P430" s="141">
        <f>O430*H430</f>
        <v>0</v>
      </c>
      <c r="Q430" s="141">
        <v>3.3829999999999999E-2</v>
      </c>
      <c r="R430" s="141">
        <f>Q430*H430</f>
        <v>0.84608830000000002</v>
      </c>
      <c r="S430" s="141">
        <v>0</v>
      </c>
      <c r="T430" s="142">
        <f>S430*H430</f>
        <v>0</v>
      </c>
      <c r="AR430" s="143" t="s">
        <v>528</v>
      </c>
      <c r="AT430" s="143" t="s">
        <v>150</v>
      </c>
      <c r="AU430" s="143" t="s">
        <v>82</v>
      </c>
      <c r="AY430" s="17" t="s">
        <v>147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7" t="s">
        <v>80</v>
      </c>
      <c r="BK430" s="144">
        <f>ROUND(I430*H430,2)</f>
        <v>0</v>
      </c>
      <c r="BL430" s="17" t="s">
        <v>528</v>
      </c>
      <c r="BM430" s="143" t="s">
        <v>848</v>
      </c>
    </row>
    <row r="431" spans="2:65" s="1" customFormat="1">
      <c r="B431" s="32"/>
      <c r="D431" s="159" t="s">
        <v>243</v>
      </c>
      <c r="F431" s="160" t="s">
        <v>849</v>
      </c>
      <c r="I431" s="147"/>
      <c r="L431" s="32"/>
      <c r="M431" s="148"/>
      <c r="T431" s="53"/>
      <c r="AT431" s="17" t="s">
        <v>243</v>
      </c>
      <c r="AU431" s="17" t="s">
        <v>82</v>
      </c>
    </row>
    <row r="432" spans="2:65" s="13" customFormat="1">
      <c r="B432" s="161"/>
      <c r="D432" s="145" t="s">
        <v>165</v>
      </c>
      <c r="E432" s="162" t="s">
        <v>3</v>
      </c>
      <c r="F432" s="163" t="s">
        <v>606</v>
      </c>
      <c r="H432" s="162" t="s">
        <v>3</v>
      </c>
      <c r="I432" s="164"/>
      <c r="L432" s="161"/>
      <c r="M432" s="165"/>
      <c r="T432" s="166"/>
      <c r="AT432" s="162" t="s">
        <v>165</v>
      </c>
      <c r="AU432" s="162" t="s">
        <v>82</v>
      </c>
      <c r="AV432" s="13" t="s">
        <v>80</v>
      </c>
      <c r="AW432" s="13" t="s">
        <v>33</v>
      </c>
      <c r="AX432" s="13" t="s">
        <v>72</v>
      </c>
      <c r="AY432" s="162" t="s">
        <v>147</v>
      </c>
    </row>
    <row r="433" spans="2:65" s="13" customFormat="1">
      <c r="B433" s="161"/>
      <c r="D433" s="145" t="s">
        <v>165</v>
      </c>
      <c r="E433" s="162" t="s">
        <v>3</v>
      </c>
      <c r="F433" s="163" t="s">
        <v>607</v>
      </c>
      <c r="H433" s="162" t="s">
        <v>3</v>
      </c>
      <c r="I433" s="164"/>
      <c r="L433" s="161"/>
      <c r="M433" s="165"/>
      <c r="T433" s="166"/>
      <c r="AT433" s="162" t="s">
        <v>165</v>
      </c>
      <c r="AU433" s="162" t="s">
        <v>82</v>
      </c>
      <c r="AV433" s="13" t="s">
        <v>80</v>
      </c>
      <c r="AW433" s="13" t="s">
        <v>33</v>
      </c>
      <c r="AX433" s="13" t="s">
        <v>72</v>
      </c>
      <c r="AY433" s="162" t="s">
        <v>147</v>
      </c>
    </row>
    <row r="434" spans="2:65" s="12" customFormat="1">
      <c r="B434" s="149"/>
      <c r="D434" s="145" t="s">
        <v>165</v>
      </c>
      <c r="E434" s="150" t="s">
        <v>3</v>
      </c>
      <c r="F434" s="151" t="s">
        <v>712</v>
      </c>
      <c r="H434" s="152">
        <v>25.01</v>
      </c>
      <c r="I434" s="153"/>
      <c r="L434" s="149"/>
      <c r="M434" s="154"/>
      <c r="T434" s="155"/>
      <c r="AT434" s="150" t="s">
        <v>165</v>
      </c>
      <c r="AU434" s="150" t="s">
        <v>82</v>
      </c>
      <c r="AV434" s="12" t="s">
        <v>82</v>
      </c>
      <c r="AW434" s="12" t="s">
        <v>33</v>
      </c>
      <c r="AX434" s="12" t="s">
        <v>80</v>
      </c>
      <c r="AY434" s="150" t="s">
        <v>147</v>
      </c>
    </row>
    <row r="435" spans="2:65" s="1" customFormat="1" ht="24.15" customHeight="1">
      <c r="B435" s="131"/>
      <c r="C435" s="132" t="s">
        <v>850</v>
      </c>
      <c r="D435" s="132" t="s">
        <v>150</v>
      </c>
      <c r="E435" s="133" t="s">
        <v>851</v>
      </c>
      <c r="F435" s="134" t="s">
        <v>852</v>
      </c>
      <c r="G435" s="135" t="s">
        <v>259</v>
      </c>
      <c r="H435" s="136">
        <v>1.502</v>
      </c>
      <c r="I435" s="137"/>
      <c r="J435" s="138">
        <f>ROUND(I435*H435,2)</f>
        <v>0</v>
      </c>
      <c r="K435" s="134" t="s">
        <v>241</v>
      </c>
      <c r="L435" s="32"/>
      <c r="M435" s="139" t="s">
        <v>3</v>
      </c>
      <c r="N435" s="140" t="s">
        <v>43</v>
      </c>
      <c r="P435" s="141">
        <f>O435*H435</f>
        <v>0</v>
      </c>
      <c r="Q435" s="141">
        <v>0</v>
      </c>
      <c r="R435" s="141">
        <f>Q435*H435</f>
        <v>0</v>
      </c>
      <c r="S435" s="141">
        <v>0</v>
      </c>
      <c r="T435" s="142">
        <f>S435*H435</f>
        <v>0</v>
      </c>
      <c r="AR435" s="143" t="s">
        <v>528</v>
      </c>
      <c r="AT435" s="143" t="s">
        <v>150</v>
      </c>
      <c r="AU435" s="143" t="s">
        <v>82</v>
      </c>
      <c r="AY435" s="17" t="s">
        <v>147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80</v>
      </c>
      <c r="BK435" s="144">
        <f>ROUND(I435*H435,2)</f>
        <v>0</v>
      </c>
      <c r="BL435" s="17" t="s">
        <v>528</v>
      </c>
      <c r="BM435" s="143" t="s">
        <v>853</v>
      </c>
    </row>
    <row r="436" spans="2:65" s="1" customFormat="1">
      <c r="B436" s="32"/>
      <c r="D436" s="159" t="s">
        <v>243</v>
      </c>
      <c r="F436" s="160" t="s">
        <v>854</v>
      </c>
      <c r="I436" s="147"/>
      <c r="L436" s="32"/>
      <c r="M436" s="148"/>
      <c r="T436" s="53"/>
      <c r="AT436" s="17" t="s">
        <v>243</v>
      </c>
      <c r="AU436" s="17" t="s">
        <v>82</v>
      </c>
    </row>
    <row r="437" spans="2:65" s="11" customFormat="1" ht="22.95" customHeight="1">
      <c r="B437" s="119"/>
      <c r="D437" s="120" t="s">
        <v>71</v>
      </c>
      <c r="E437" s="129" t="s">
        <v>855</v>
      </c>
      <c r="F437" s="129" t="s">
        <v>856</v>
      </c>
      <c r="I437" s="122"/>
      <c r="J437" s="130">
        <f>BK437</f>
        <v>0</v>
      </c>
      <c r="L437" s="119"/>
      <c r="M437" s="124"/>
      <c r="P437" s="125">
        <f>SUM(P438:P455)</f>
        <v>0</v>
      </c>
      <c r="R437" s="125">
        <f>SUM(R438:R455)</f>
        <v>2.6941311900000002</v>
      </c>
      <c r="T437" s="126">
        <f>SUM(T438:T455)</f>
        <v>0</v>
      </c>
      <c r="AR437" s="120" t="s">
        <v>82</v>
      </c>
      <c r="AT437" s="127" t="s">
        <v>71</v>
      </c>
      <c r="AU437" s="127" t="s">
        <v>80</v>
      </c>
      <c r="AY437" s="120" t="s">
        <v>147</v>
      </c>
      <c r="BK437" s="128">
        <f>SUM(BK438:BK455)</f>
        <v>0</v>
      </c>
    </row>
    <row r="438" spans="2:65" s="1" customFormat="1" ht="24.15" customHeight="1">
      <c r="B438" s="131"/>
      <c r="C438" s="132" t="s">
        <v>857</v>
      </c>
      <c r="D438" s="132" t="s">
        <v>150</v>
      </c>
      <c r="E438" s="133" t="s">
        <v>858</v>
      </c>
      <c r="F438" s="134" t="s">
        <v>859</v>
      </c>
      <c r="G438" s="135" t="s">
        <v>219</v>
      </c>
      <c r="H438" s="136">
        <v>169.017</v>
      </c>
      <c r="I438" s="137"/>
      <c r="J438" s="138">
        <f>ROUND(I438*H438,2)</f>
        <v>0</v>
      </c>
      <c r="K438" s="134" t="s">
        <v>241</v>
      </c>
      <c r="L438" s="32"/>
      <c r="M438" s="139" t="s">
        <v>3</v>
      </c>
      <c r="N438" s="140" t="s">
        <v>43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528</v>
      </c>
      <c r="AT438" s="143" t="s">
        <v>150</v>
      </c>
      <c r="AU438" s="143" t="s">
        <v>82</v>
      </c>
      <c r="AY438" s="17" t="s">
        <v>147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80</v>
      </c>
      <c r="BK438" s="144">
        <f>ROUND(I438*H438,2)</f>
        <v>0</v>
      </c>
      <c r="BL438" s="17" t="s">
        <v>528</v>
      </c>
      <c r="BM438" s="143" t="s">
        <v>860</v>
      </c>
    </row>
    <row r="439" spans="2:65" s="1" customFormat="1">
      <c r="B439" s="32"/>
      <c r="D439" s="159" t="s">
        <v>243</v>
      </c>
      <c r="F439" s="160" t="s">
        <v>861</v>
      </c>
      <c r="I439" s="147"/>
      <c r="L439" s="32"/>
      <c r="M439" s="148"/>
      <c r="T439" s="53"/>
      <c r="AT439" s="17" t="s">
        <v>243</v>
      </c>
      <c r="AU439" s="17" t="s">
        <v>82</v>
      </c>
    </row>
    <row r="440" spans="2:65" s="13" customFormat="1">
      <c r="B440" s="161"/>
      <c r="D440" s="145" t="s">
        <v>165</v>
      </c>
      <c r="E440" s="162" t="s">
        <v>3</v>
      </c>
      <c r="F440" s="163" t="s">
        <v>606</v>
      </c>
      <c r="H440" s="162" t="s">
        <v>3</v>
      </c>
      <c r="I440" s="164"/>
      <c r="L440" s="161"/>
      <c r="M440" s="165"/>
      <c r="T440" s="166"/>
      <c r="AT440" s="162" t="s">
        <v>165</v>
      </c>
      <c r="AU440" s="162" t="s">
        <v>82</v>
      </c>
      <c r="AV440" s="13" t="s">
        <v>80</v>
      </c>
      <c r="AW440" s="13" t="s">
        <v>33</v>
      </c>
      <c r="AX440" s="13" t="s">
        <v>72</v>
      </c>
      <c r="AY440" s="162" t="s">
        <v>147</v>
      </c>
    </row>
    <row r="441" spans="2:65" s="13" customFormat="1">
      <c r="B441" s="161"/>
      <c r="D441" s="145" t="s">
        <v>165</v>
      </c>
      <c r="E441" s="162" t="s">
        <v>3</v>
      </c>
      <c r="F441" s="163" t="s">
        <v>607</v>
      </c>
      <c r="H441" s="162" t="s">
        <v>3</v>
      </c>
      <c r="I441" s="164"/>
      <c r="L441" s="161"/>
      <c r="M441" s="165"/>
      <c r="T441" s="166"/>
      <c r="AT441" s="162" t="s">
        <v>165</v>
      </c>
      <c r="AU441" s="162" t="s">
        <v>82</v>
      </c>
      <c r="AV441" s="13" t="s">
        <v>80</v>
      </c>
      <c r="AW441" s="13" t="s">
        <v>33</v>
      </c>
      <c r="AX441" s="13" t="s">
        <v>72</v>
      </c>
      <c r="AY441" s="162" t="s">
        <v>147</v>
      </c>
    </row>
    <row r="442" spans="2:65" s="12" customFormat="1">
      <c r="B442" s="149"/>
      <c r="D442" s="145" t="s">
        <v>165</v>
      </c>
      <c r="E442" s="150" t="s">
        <v>3</v>
      </c>
      <c r="F442" s="151" t="s">
        <v>608</v>
      </c>
      <c r="H442" s="152">
        <v>169.017</v>
      </c>
      <c r="I442" s="153"/>
      <c r="L442" s="149"/>
      <c r="M442" s="154"/>
      <c r="T442" s="155"/>
      <c r="AT442" s="150" t="s">
        <v>165</v>
      </c>
      <c r="AU442" s="150" t="s">
        <v>82</v>
      </c>
      <c r="AV442" s="12" t="s">
        <v>82</v>
      </c>
      <c r="AW442" s="12" t="s">
        <v>33</v>
      </c>
      <c r="AX442" s="12" t="s">
        <v>80</v>
      </c>
      <c r="AY442" s="150" t="s">
        <v>147</v>
      </c>
    </row>
    <row r="443" spans="2:65" s="1" customFormat="1" ht="16.5" customHeight="1">
      <c r="B443" s="131"/>
      <c r="C443" s="181" t="s">
        <v>862</v>
      </c>
      <c r="D443" s="181" t="s">
        <v>474</v>
      </c>
      <c r="E443" s="182" t="s">
        <v>863</v>
      </c>
      <c r="F443" s="183" t="s">
        <v>864</v>
      </c>
      <c r="G443" s="184" t="s">
        <v>219</v>
      </c>
      <c r="H443" s="185">
        <v>194.37</v>
      </c>
      <c r="I443" s="186"/>
      <c r="J443" s="187">
        <f>ROUND(I443*H443,2)</f>
        <v>0</v>
      </c>
      <c r="K443" s="183" t="s">
        <v>241</v>
      </c>
      <c r="L443" s="188"/>
      <c r="M443" s="189" t="s">
        <v>3</v>
      </c>
      <c r="N443" s="190" t="s">
        <v>43</v>
      </c>
      <c r="P443" s="141">
        <f>O443*H443</f>
        <v>0</v>
      </c>
      <c r="Q443" s="141">
        <v>1.8E-3</v>
      </c>
      <c r="R443" s="141">
        <f>Q443*H443</f>
        <v>0.34986600000000001</v>
      </c>
      <c r="S443" s="141">
        <v>0</v>
      </c>
      <c r="T443" s="142">
        <f>S443*H443</f>
        <v>0</v>
      </c>
      <c r="AR443" s="143" t="s">
        <v>630</v>
      </c>
      <c r="AT443" s="143" t="s">
        <v>474</v>
      </c>
      <c r="AU443" s="143" t="s">
        <v>82</v>
      </c>
      <c r="AY443" s="17" t="s">
        <v>147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7" t="s">
        <v>80</v>
      </c>
      <c r="BK443" s="144">
        <f>ROUND(I443*H443,2)</f>
        <v>0</v>
      </c>
      <c r="BL443" s="17" t="s">
        <v>528</v>
      </c>
      <c r="BM443" s="143" t="s">
        <v>865</v>
      </c>
    </row>
    <row r="444" spans="2:65" s="12" customFormat="1">
      <c r="B444" s="149"/>
      <c r="D444" s="145" t="s">
        <v>165</v>
      </c>
      <c r="E444" s="150" t="s">
        <v>3</v>
      </c>
      <c r="F444" s="151" t="s">
        <v>866</v>
      </c>
      <c r="H444" s="152">
        <v>169.017</v>
      </c>
      <c r="I444" s="153"/>
      <c r="L444" s="149"/>
      <c r="M444" s="154"/>
      <c r="T444" s="155"/>
      <c r="AT444" s="150" t="s">
        <v>165</v>
      </c>
      <c r="AU444" s="150" t="s">
        <v>82</v>
      </c>
      <c r="AV444" s="12" t="s">
        <v>82</v>
      </c>
      <c r="AW444" s="12" t="s">
        <v>33</v>
      </c>
      <c r="AX444" s="12" t="s">
        <v>72</v>
      </c>
      <c r="AY444" s="150" t="s">
        <v>147</v>
      </c>
    </row>
    <row r="445" spans="2:65" s="12" customFormat="1">
      <c r="B445" s="149"/>
      <c r="D445" s="145" t="s">
        <v>165</v>
      </c>
      <c r="E445" s="150" t="s">
        <v>3</v>
      </c>
      <c r="F445" s="151" t="s">
        <v>867</v>
      </c>
      <c r="H445" s="152">
        <v>194.37</v>
      </c>
      <c r="I445" s="153"/>
      <c r="L445" s="149"/>
      <c r="M445" s="154"/>
      <c r="T445" s="155"/>
      <c r="AT445" s="150" t="s">
        <v>165</v>
      </c>
      <c r="AU445" s="150" t="s">
        <v>82</v>
      </c>
      <c r="AV445" s="12" t="s">
        <v>82</v>
      </c>
      <c r="AW445" s="12" t="s">
        <v>33</v>
      </c>
      <c r="AX445" s="12" t="s">
        <v>80</v>
      </c>
      <c r="AY445" s="150" t="s">
        <v>147</v>
      </c>
    </row>
    <row r="446" spans="2:65" s="1" customFormat="1" ht="16.5" customHeight="1">
      <c r="B446" s="131"/>
      <c r="C446" s="181" t="s">
        <v>868</v>
      </c>
      <c r="D446" s="181" t="s">
        <v>474</v>
      </c>
      <c r="E446" s="182" t="s">
        <v>869</v>
      </c>
      <c r="F446" s="183" t="s">
        <v>870</v>
      </c>
      <c r="G446" s="184" t="s">
        <v>219</v>
      </c>
      <c r="H446" s="185">
        <v>388.73899999999998</v>
      </c>
      <c r="I446" s="186"/>
      <c r="J446" s="187">
        <f>ROUND(I446*H446,2)</f>
        <v>0</v>
      </c>
      <c r="K446" s="183" t="s">
        <v>241</v>
      </c>
      <c r="L446" s="188"/>
      <c r="M446" s="189" t="s">
        <v>3</v>
      </c>
      <c r="N446" s="190" t="s">
        <v>43</v>
      </c>
      <c r="P446" s="141">
        <f>O446*H446</f>
        <v>0</v>
      </c>
      <c r="Q446" s="141">
        <v>6.0000000000000001E-3</v>
      </c>
      <c r="R446" s="141">
        <f>Q446*H446</f>
        <v>2.3324340000000001</v>
      </c>
      <c r="S446" s="141">
        <v>0</v>
      </c>
      <c r="T446" s="142">
        <f>S446*H446</f>
        <v>0</v>
      </c>
      <c r="AR446" s="143" t="s">
        <v>630</v>
      </c>
      <c r="AT446" s="143" t="s">
        <v>474</v>
      </c>
      <c r="AU446" s="143" t="s">
        <v>82</v>
      </c>
      <c r="AY446" s="17" t="s">
        <v>147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7" t="s">
        <v>80</v>
      </c>
      <c r="BK446" s="144">
        <f>ROUND(I446*H446,2)</f>
        <v>0</v>
      </c>
      <c r="BL446" s="17" t="s">
        <v>528</v>
      </c>
      <c r="BM446" s="143" t="s">
        <v>871</v>
      </c>
    </row>
    <row r="447" spans="2:65" s="12" customFormat="1">
      <c r="B447" s="149"/>
      <c r="D447" s="145" t="s">
        <v>165</v>
      </c>
      <c r="E447" s="150" t="s">
        <v>3</v>
      </c>
      <c r="F447" s="151" t="s">
        <v>872</v>
      </c>
      <c r="H447" s="152">
        <v>338.03399999999999</v>
      </c>
      <c r="I447" s="153"/>
      <c r="L447" s="149"/>
      <c r="M447" s="154"/>
      <c r="T447" s="155"/>
      <c r="AT447" s="150" t="s">
        <v>165</v>
      </c>
      <c r="AU447" s="150" t="s">
        <v>82</v>
      </c>
      <c r="AV447" s="12" t="s">
        <v>82</v>
      </c>
      <c r="AW447" s="12" t="s">
        <v>33</v>
      </c>
      <c r="AX447" s="12" t="s">
        <v>72</v>
      </c>
      <c r="AY447" s="150" t="s">
        <v>147</v>
      </c>
    </row>
    <row r="448" spans="2:65" s="12" customFormat="1">
      <c r="B448" s="149"/>
      <c r="D448" s="145" t="s">
        <v>165</v>
      </c>
      <c r="E448" s="150" t="s">
        <v>3</v>
      </c>
      <c r="F448" s="151" t="s">
        <v>873</v>
      </c>
      <c r="H448" s="152">
        <v>388.73899999999998</v>
      </c>
      <c r="I448" s="153"/>
      <c r="L448" s="149"/>
      <c r="M448" s="154"/>
      <c r="T448" s="155"/>
      <c r="AT448" s="150" t="s">
        <v>165</v>
      </c>
      <c r="AU448" s="150" t="s">
        <v>82</v>
      </c>
      <c r="AV448" s="12" t="s">
        <v>82</v>
      </c>
      <c r="AW448" s="12" t="s">
        <v>33</v>
      </c>
      <c r="AX448" s="12" t="s">
        <v>80</v>
      </c>
      <c r="AY448" s="150" t="s">
        <v>147</v>
      </c>
    </row>
    <row r="449" spans="2:65" s="1" customFormat="1" ht="24.15" customHeight="1">
      <c r="B449" s="131"/>
      <c r="C449" s="132" t="s">
        <v>874</v>
      </c>
      <c r="D449" s="132" t="s">
        <v>150</v>
      </c>
      <c r="E449" s="133" t="s">
        <v>875</v>
      </c>
      <c r="F449" s="134" t="s">
        <v>876</v>
      </c>
      <c r="G449" s="135" t="s">
        <v>219</v>
      </c>
      <c r="H449" s="136">
        <v>169.017</v>
      </c>
      <c r="I449" s="137"/>
      <c r="J449" s="138">
        <f>ROUND(I449*H449,2)</f>
        <v>0</v>
      </c>
      <c r="K449" s="134" t="s">
        <v>241</v>
      </c>
      <c r="L449" s="32"/>
      <c r="M449" s="139" t="s">
        <v>3</v>
      </c>
      <c r="N449" s="140" t="s">
        <v>43</v>
      </c>
      <c r="P449" s="141">
        <f>O449*H449</f>
        <v>0</v>
      </c>
      <c r="Q449" s="141">
        <v>6.9999999999999994E-5</v>
      </c>
      <c r="R449" s="141">
        <f>Q449*H449</f>
        <v>1.1831189999999998E-2</v>
      </c>
      <c r="S449" s="141">
        <v>0</v>
      </c>
      <c r="T449" s="142">
        <f>S449*H449</f>
        <v>0</v>
      </c>
      <c r="AR449" s="143" t="s">
        <v>528</v>
      </c>
      <c r="AT449" s="143" t="s">
        <v>150</v>
      </c>
      <c r="AU449" s="143" t="s">
        <v>82</v>
      </c>
      <c r="AY449" s="17" t="s">
        <v>147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7" t="s">
        <v>80</v>
      </c>
      <c r="BK449" s="144">
        <f>ROUND(I449*H449,2)</f>
        <v>0</v>
      </c>
      <c r="BL449" s="17" t="s">
        <v>528</v>
      </c>
      <c r="BM449" s="143" t="s">
        <v>877</v>
      </c>
    </row>
    <row r="450" spans="2:65" s="1" customFormat="1">
      <c r="B450" s="32"/>
      <c r="D450" s="159" t="s">
        <v>243</v>
      </c>
      <c r="F450" s="160" t="s">
        <v>878</v>
      </c>
      <c r="I450" s="147"/>
      <c r="L450" s="32"/>
      <c r="M450" s="148"/>
      <c r="T450" s="53"/>
      <c r="AT450" s="17" t="s">
        <v>243</v>
      </c>
      <c r="AU450" s="17" t="s">
        <v>82</v>
      </c>
    </row>
    <row r="451" spans="2:65" s="13" customFormat="1">
      <c r="B451" s="161"/>
      <c r="D451" s="145" t="s">
        <v>165</v>
      </c>
      <c r="E451" s="162" t="s">
        <v>3</v>
      </c>
      <c r="F451" s="163" t="s">
        <v>606</v>
      </c>
      <c r="H451" s="162" t="s">
        <v>3</v>
      </c>
      <c r="I451" s="164"/>
      <c r="L451" s="161"/>
      <c r="M451" s="165"/>
      <c r="T451" s="166"/>
      <c r="AT451" s="162" t="s">
        <v>165</v>
      </c>
      <c r="AU451" s="162" t="s">
        <v>82</v>
      </c>
      <c r="AV451" s="13" t="s">
        <v>80</v>
      </c>
      <c r="AW451" s="13" t="s">
        <v>33</v>
      </c>
      <c r="AX451" s="13" t="s">
        <v>72</v>
      </c>
      <c r="AY451" s="162" t="s">
        <v>147</v>
      </c>
    </row>
    <row r="452" spans="2:65" s="13" customFormat="1">
      <c r="B452" s="161"/>
      <c r="D452" s="145" t="s">
        <v>165</v>
      </c>
      <c r="E452" s="162" t="s">
        <v>3</v>
      </c>
      <c r="F452" s="163" t="s">
        <v>607</v>
      </c>
      <c r="H452" s="162" t="s">
        <v>3</v>
      </c>
      <c r="I452" s="164"/>
      <c r="L452" s="161"/>
      <c r="M452" s="165"/>
      <c r="T452" s="166"/>
      <c r="AT452" s="162" t="s">
        <v>165</v>
      </c>
      <c r="AU452" s="162" t="s">
        <v>82</v>
      </c>
      <c r="AV452" s="13" t="s">
        <v>80</v>
      </c>
      <c r="AW452" s="13" t="s">
        <v>33</v>
      </c>
      <c r="AX452" s="13" t="s">
        <v>72</v>
      </c>
      <c r="AY452" s="162" t="s">
        <v>147</v>
      </c>
    </row>
    <row r="453" spans="2:65" s="12" customFormat="1">
      <c r="B453" s="149"/>
      <c r="D453" s="145" t="s">
        <v>165</v>
      </c>
      <c r="E453" s="150" t="s">
        <v>3</v>
      </c>
      <c r="F453" s="151" t="s">
        <v>608</v>
      </c>
      <c r="H453" s="152">
        <v>169.017</v>
      </c>
      <c r="I453" s="153"/>
      <c r="L453" s="149"/>
      <c r="M453" s="154"/>
      <c r="T453" s="155"/>
      <c r="AT453" s="150" t="s">
        <v>165</v>
      </c>
      <c r="AU453" s="150" t="s">
        <v>82</v>
      </c>
      <c r="AV453" s="12" t="s">
        <v>82</v>
      </c>
      <c r="AW453" s="12" t="s">
        <v>33</v>
      </c>
      <c r="AX453" s="12" t="s">
        <v>80</v>
      </c>
      <c r="AY453" s="150" t="s">
        <v>147</v>
      </c>
    </row>
    <row r="454" spans="2:65" s="1" customFormat="1" ht="24.15" customHeight="1">
      <c r="B454" s="131"/>
      <c r="C454" s="132" t="s">
        <v>879</v>
      </c>
      <c r="D454" s="132" t="s">
        <v>150</v>
      </c>
      <c r="E454" s="133" t="s">
        <v>880</v>
      </c>
      <c r="F454" s="134" t="s">
        <v>881</v>
      </c>
      <c r="G454" s="135" t="s">
        <v>259</v>
      </c>
      <c r="H454" s="136">
        <v>2.694</v>
      </c>
      <c r="I454" s="137"/>
      <c r="J454" s="138">
        <f>ROUND(I454*H454,2)</f>
        <v>0</v>
      </c>
      <c r="K454" s="134" t="s">
        <v>241</v>
      </c>
      <c r="L454" s="32"/>
      <c r="M454" s="139" t="s">
        <v>3</v>
      </c>
      <c r="N454" s="140" t="s">
        <v>43</v>
      </c>
      <c r="P454" s="141">
        <f>O454*H454</f>
        <v>0</v>
      </c>
      <c r="Q454" s="141">
        <v>0</v>
      </c>
      <c r="R454" s="141">
        <f>Q454*H454</f>
        <v>0</v>
      </c>
      <c r="S454" s="141">
        <v>0</v>
      </c>
      <c r="T454" s="142">
        <f>S454*H454</f>
        <v>0</v>
      </c>
      <c r="AR454" s="143" t="s">
        <v>528</v>
      </c>
      <c r="AT454" s="143" t="s">
        <v>150</v>
      </c>
      <c r="AU454" s="143" t="s">
        <v>82</v>
      </c>
      <c r="AY454" s="17" t="s">
        <v>147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80</v>
      </c>
      <c r="BK454" s="144">
        <f>ROUND(I454*H454,2)</f>
        <v>0</v>
      </c>
      <c r="BL454" s="17" t="s">
        <v>528</v>
      </c>
      <c r="BM454" s="143" t="s">
        <v>882</v>
      </c>
    </row>
    <row r="455" spans="2:65" s="1" customFormat="1">
      <c r="B455" s="32"/>
      <c r="D455" s="159" t="s">
        <v>243</v>
      </c>
      <c r="F455" s="160" t="s">
        <v>883</v>
      </c>
      <c r="I455" s="147"/>
      <c r="L455" s="32"/>
      <c r="M455" s="148"/>
      <c r="T455" s="53"/>
      <c r="AT455" s="17" t="s">
        <v>243</v>
      </c>
      <c r="AU455" s="17" t="s">
        <v>82</v>
      </c>
    </row>
    <row r="456" spans="2:65" s="11" customFormat="1" ht="22.95" customHeight="1">
      <c r="B456" s="119"/>
      <c r="D456" s="120" t="s">
        <v>71</v>
      </c>
      <c r="E456" s="129" t="s">
        <v>884</v>
      </c>
      <c r="F456" s="129" t="s">
        <v>885</v>
      </c>
      <c r="I456" s="122"/>
      <c r="J456" s="130">
        <f>BK456</f>
        <v>0</v>
      </c>
      <c r="L456" s="119"/>
      <c r="M456" s="124"/>
      <c r="P456" s="125">
        <f>P457</f>
        <v>0</v>
      </c>
      <c r="R456" s="125">
        <f>R457</f>
        <v>0</v>
      </c>
      <c r="T456" s="126">
        <f>T457</f>
        <v>0</v>
      </c>
      <c r="AR456" s="120" t="s">
        <v>82</v>
      </c>
      <c r="AT456" s="127" t="s">
        <v>71</v>
      </c>
      <c r="AU456" s="127" t="s">
        <v>80</v>
      </c>
      <c r="AY456" s="120" t="s">
        <v>147</v>
      </c>
      <c r="BK456" s="128">
        <f>BK457</f>
        <v>0</v>
      </c>
    </row>
    <row r="457" spans="2:65" s="1" customFormat="1" ht="16.5" customHeight="1">
      <c r="B457" s="131"/>
      <c r="C457" s="132" t="s">
        <v>886</v>
      </c>
      <c r="D457" s="132" t="s">
        <v>150</v>
      </c>
      <c r="E457" s="133" t="s">
        <v>887</v>
      </c>
      <c r="F457" s="134" t="s">
        <v>888</v>
      </c>
      <c r="G457" s="135" t="s">
        <v>598</v>
      </c>
      <c r="H457" s="136">
        <v>1</v>
      </c>
      <c r="I457" s="137"/>
      <c r="J457" s="138">
        <f>ROUND(I457*H457,2)</f>
        <v>0</v>
      </c>
      <c r="K457" s="134" t="s">
        <v>573</v>
      </c>
      <c r="L457" s="32"/>
      <c r="M457" s="139" t="s">
        <v>3</v>
      </c>
      <c r="N457" s="140" t="s">
        <v>43</v>
      </c>
      <c r="P457" s="141">
        <f>O457*H457</f>
        <v>0</v>
      </c>
      <c r="Q457" s="141">
        <v>0</v>
      </c>
      <c r="R457" s="141">
        <f>Q457*H457</f>
        <v>0</v>
      </c>
      <c r="S457" s="141">
        <v>0</v>
      </c>
      <c r="T457" s="142">
        <f>S457*H457</f>
        <v>0</v>
      </c>
      <c r="AR457" s="143" t="s">
        <v>528</v>
      </c>
      <c r="AT457" s="143" t="s">
        <v>150</v>
      </c>
      <c r="AU457" s="143" t="s">
        <v>82</v>
      </c>
      <c r="AY457" s="17" t="s">
        <v>147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80</v>
      </c>
      <c r="BK457" s="144">
        <f>ROUND(I457*H457,2)</f>
        <v>0</v>
      </c>
      <c r="BL457" s="17" t="s">
        <v>528</v>
      </c>
      <c r="BM457" s="143" t="s">
        <v>889</v>
      </c>
    </row>
    <row r="458" spans="2:65" s="11" customFormat="1" ht="22.95" customHeight="1">
      <c r="B458" s="119"/>
      <c r="D458" s="120" t="s">
        <v>71</v>
      </c>
      <c r="E458" s="129" t="s">
        <v>890</v>
      </c>
      <c r="F458" s="129" t="s">
        <v>891</v>
      </c>
      <c r="I458" s="122"/>
      <c r="J458" s="130">
        <f>BK458</f>
        <v>0</v>
      </c>
      <c r="L458" s="119"/>
      <c r="M458" s="124"/>
      <c r="P458" s="125">
        <f>SUM(P459:P467)</f>
        <v>0</v>
      </c>
      <c r="R458" s="125">
        <f>SUM(R459:R467)</f>
        <v>0.05</v>
      </c>
      <c r="T458" s="126">
        <f>SUM(T459:T467)</f>
        <v>0</v>
      </c>
      <c r="AR458" s="120" t="s">
        <v>82</v>
      </c>
      <c r="AT458" s="127" t="s">
        <v>71</v>
      </c>
      <c r="AU458" s="127" t="s">
        <v>80</v>
      </c>
      <c r="AY458" s="120" t="s">
        <v>147</v>
      </c>
      <c r="BK458" s="128">
        <f>SUM(BK459:BK467)</f>
        <v>0</v>
      </c>
    </row>
    <row r="459" spans="2:65" s="1" customFormat="1" ht="24.15" customHeight="1">
      <c r="B459" s="131"/>
      <c r="C459" s="132" t="s">
        <v>892</v>
      </c>
      <c r="D459" s="132" t="s">
        <v>150</v>
      </c>
      <c r="E459" s="133" t="s">
        <v>893</v>
      </c>
      <c r="F459" s="134" t="s">
        <v>894</v>
      </c>
      <c r="G459" s="135" t="s">
        <v>366</v>
      </c>
      <c r="H459" s="136">
        <v>1</v>
      </c>
      <c r="I459" s="137"/>
      <c r="J459" s="138">
        <f>ROUND(I459*H459,2)</f>
        <v>0</v>
      </c>
      <c r="K459" s="134" t="s">
        <v>241</v>
      </c>
      <c r="L459" s="32"/>
      <c r="M459" s="139" t="s">
        <v>3</v>
      </c>
      <c r="N459" s="140" t="s">
        <v>43</v>
      </c>
      <c r="P459" s="141">
        <f>O459*H459</f>
        <v>0</v>
      </c>
      <c r="Q459" s="141">
        <v>0</v>
      </c>
      <c r="R459" s="141">
        <f>Q459*H459</f>
        <v>0</v>
      </c>
      <c r="S459" s="141">
        <v>0</v>
      </c>
      <c r="T459" s="142">
        <f>S459*H459</f>
        <v>0</v>
      </c>
      <c r="AR459" s="143" t="s">
        <v>528</v>
      </c>
      <c r="AT459" s="143" t="s">
        <v>150</v>
      </c>
      <c r="AU459" s="143" t="s">
        <v>82</v>
      </c>
      <c r="AY459" s="17" t="s">
        <v>147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7" t="s">
        <v>80</v>
      </c>
      <c r="BK459" s="144">
        <f>ROUND(I459*H459,2)</f>
        <v>0</v>
      </c>
      <c r="BL459" s="17" t="s">
        <v>528</v>
      </c>
      <c r="BM459" s="143" t="s">
        <v>895</v>
      </c>
    </row>
    <row r="460" spans="2:65" s="1" customFormat="1">
      <c r="B460" s="32"/>
      <c r="D460" s="159" t="s">
        <v>243</v>
      </c>
      <c r="F460" s="160" t="s">
        <v>896</v>
      </c>
      <c r="I460" s="147"/>
      <c r="L460" s="32"/>
      <c r="M460" s="148"/>
      <c r="T460" s="53"/>
      <c r="AT460" s="17" t="s">
        <v>243</v>
      </c>
      <c r="AU460" s="17" t="s">
        <v>82</v>
      </c>
    </row>
    <row r="461" spans="2:65" s="13" customFormat="1">
      <c r="B461" s="161"/>
      <c r="D461" s="145" t="s">
        <v>165</v>
      </c>
      <c r="E461" s="162" t="s">
        <v>3</v>
      </c>
      <c r="F461" s="163" t="s">
        <v>793</v>
      </c>
      <c r="H461" s="162" t="s">
        <v>3</v>
      </c>
      <c r="I461" s="164"/>
      <c r="L461" s="161"/>
      <c r="M461" s="165"/>
      <c r="T461" s="166"/>
      <c r="AT461" s="162" t="s">
        <v>165</v>
      </c>
      <c r="AU461" s="162" t="s">
        <v>82</v>
      </c>
      <c r="AV461" s="13" t="s">
        <v>80</v>
      </c>
      <c r="AW461" s="13" t="s">
        <v>33</v>
      </c>
      <c r="AX461" s="13" t="s">
        <v>72</v>
      </c>
      <c r="AY461" s="162" t="s">
        <v>147</v>
      </c>
    </row>
    <row r="462" spans="2:65" s="13" customFormat="1">
      <c r="B462" s="161"/>
      <c r="D462" s="145" t="s">
        <v>165</v>
      </c>
      <c r="E462" s="162" t="s">
        <v>3</v>
      </c>
      <c r="F462" s="163" t="s">
        <v>897</v>
      </c>
      <c r="H462" s="162" t="s">
        <v>3</v>
      </c>
      <c r="I462" s="164"/>
      <c r="L462" s="161"/>
      <c r="M462" s="165"/>
      <c r="T462" s="166"/>
      <c r="AT462" s="162" t="s">
        <v>165</v>
      </c>
      <c r="AU462" s="162" t="s">
        <v>82</v>
      </c>
      <c r="AV462" s="13" t="s">
        <v>80</v>
      </c>
      <c r="AW462" s="13" t="s">
        <v>33</v>
      </c>
      <c r="AX462" s="13" t="s">
        <v>72</v>
      </c>
      <c r="AY462" s="162" t="s">
        <v>147</v>
      </c>
    </row>
    <row r="463" spans="2:65" s="12" customFormat="1">
      <c r="B463" s="149"/>
      <c r="D463" s="145" t="s">
        <v>165</v>
      </c>
      <c r="E463" s="150" t="s">
        <v>3</v>
      </c>
      <c r="F463" s="151" t="s">
        <v>80</v>
      </c>
      <c r="H463" s="152">
        <v>1</v>
      </c>
      <c r="I463" s="153"/>
      <c r="L463" s="149"/>
      <c r="M463" s="154"/>
      <c r="T463" s="155"/>
      <c r="AT463" s="150" t="s">
        <v>165</v>
      </c>
      <c r="AU463" s="150" t="s">
        <v>82</v>
      </c>
      <c r="AV463" s="12" t="s">
        <v>82</v>
      </c>
      <c r="AW463" s="12" t="s">
        <v>33</v>
      </c>
      <c r="AX463" s="12" t="s">
        <v>80</v>
      </c>
      <c r="AY463" s="150" t="s">
        <v>147</v>
      </c>
    </row>
    <row r="464" spans="2:65" s="1" customFormat="1" ht="24.15" customHeight="1">
      <c r="B464" s="131"/>
      <c r="C464" s="181" t="s">
        <v>898</v>
      </c>
      <c r="D464" s="181" t="s">
        <v>474</v>
      </c>
      <c r="E464" s="182" t="s">
        <v>899</v>
      </c>
      <c r="F464" s="183" t="s">
        <v>900</v>
      </c>
      <c r="G464" s="184" t="s">
        <v>366</v>
      </c>
      <c r="H464" s="185">
        <v>1</v>
      </c>
      <c r="I464" s="186"/>
      <c r="J464" s="187">
        <f>ROUND(I464*H464,2)</f>
        <v>0</v>
      </c>
      <c r="K464" s="183" t="s">
        <v>573</v>
      </c>
      <c r="L464" s="188"/>
      <c r="M464" s="189" t="s">
        <v>3</v>
      </c>
      <c r="N464" s="190" t="s">
        <v>43</v>
      </c>
      <c r="P464" s="141">
        <f>O464*H464</f>
        <v>0</v>
      </c>
      <c r="Q464" s="141">
        <v>0.05</v>
      </c>
      <c r="R464" s="141">
        <f>Q464*H464</f>
        <v>0.05</v>
      </c>
      <c r="S464" s="141">
        <v>0</v>
      </c>
      <c r="T464" s="142">
        <f>S464*H464</f>
        <v>0</v>
      </c>
      <c r="AR464" s="143" t="s">
        <v>630</v>
      </c>
      <c r="AT464" s="143" t="s">
        <v>474</v>
      </c>
      <c r="AU464" s="143" t="s">
        <v>82</v>
      </c>
      <c r="AY464" s="17" t="s">
        <v>147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80</v>
      </c>
      <c r="BK464" s="144">
        <f>ROUND(I464*H464,2)</f>
        <v>0</v>
      </c>
      <c r="BL464" s="17" t="s">
        <v>528</v>
      </c>
      <c r="BM464" s="143" t="s">
        <v>901</v>
      </c>
    </row>
    <row r="465" spans="2:65" s="12" customFormat="1">
      <c r="B465" s="149"/>
      <c r="D465" s="145" t="s">
        <v>165</v>
      </c>
      <c r="E465" s="150" t="s">
        <v>3</v>
      </c>
      <c r="F465" s="151" t="s">
        <v>80</v>
      </c>
      <c r="H465" s="152">
        <v>1</v>
      </c>
      <c r="I465" s="153"/>
      <c r="L465" s="149"/>
      <c r="M465" s="154"/>
      <c r="T465" s="155"/>
      <c r="AT465" s="150" t="s">
        <v>165</v>
      </c>
      <c r="AU465" s="150" t="s">
        <v>82</v>
      </c>
      <c r="AV465" s="12" t="s">
        <v>82</v>
      </c>
      <c r="AW465" s="12" t="s">
        <v>33</v>
      </c>
      <c r="AX465" s="12" t="s">
        <v>80</v>
      </c>
      <c r="AY465" s="150" t="s">
        <v>147</v>
      </c>
    </row>
    <row r="466" spans="2:65" s="1" customFormat="1" ht="24.15" customHeight="1">
      <c r="B466" s="131"/>
      <c r="C466" s="132" t="s">
        <v>902</v>
      </c>
      <c r="D466" s="132" t="s">
        <v>150</v>
      </c>
      <c r="E466" s="133" t="s">
        <v>903</v>
      </c>
      <c r="F466" s="134" t="s">
        <v>904</v>
      </c>
      <c r="G466" s="135" t="s">
        <v>259</v>
      </c>
      <c r="H466" s="136">
        <v>0.05</v>
      </c>
      <c r="I466" s="137"/>
      <c r="J466" s="138">
        <f>ROUND(I466*H466,2)</f>
        <v>0</v>
      </c>
      <c r="K466" s="134" t="s">
        <v>241</v>
      </c>
      <c r="L466" s="32"/>
      <c r="M466" s="139" t="s">
        <v>3</v>
      </c>
      <c r="N466" s="140" t="s">
        <v>43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528</v>
      </c>
      <c r="AT466" s="143" t="s">
        <v>150</v>
      </c>
      <c r="AU466" s="143" t="s">
        <v>82</v>
      </c>
      <c r="AY466" s="17" t="s">
        <v>147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7" t="s">
        <v>80</v>
      </c>
      <c r="BK466" s="144">
        <f>ROUND(I466*H466,2)</f>
        <v>0</v>
      </c>
      <c r="BL466" s="17" t="s">
        <v>528</v>
      </c>
      <c r="BM466" s="143" t="s">
        <v>905</v>
      </c>
    </row>
    <row r="467" spans="2:65" s="1" customFormat="1">
      <c r="B467" s="32"/>
      <c r="D467" s="159" t="s">
        <v>243</v>
      </c>
      <c r="F467" s="160" t="s">
        <v>906</v>
      </c>
      <c r="I467" s="147"/>
      <c r="L467" s="32"/>
      <c r="M467" s="148"/>
      <c r="T467" s="53"/>
      <c r="AT467" s="17" t="s">
        <v>243</v>
      </c>
      <c r="AU467" s="17" t="s">
        <v>82</v>
      </c>
    </row>
    <row r="468" spans="2:65" s="11" customFormat="1" ht="22.95" customHeight="1">
      <c r="B468" s="119"/>
      <c r="D468" s="120" t="s">
        <v>71</v>
      </c>
      <c r="E468" s="129" t="s">
        <v>907</v>
      </c>
      <c r="F468" s="129" t="s">
        <v>908</v>
      </c>
      <c r="I468" s="122"/>
      <c r="J468" s="130">
        <f>BK468</f>
        <v>0</v>
      </c>
      <c r="L468" s="119"/>
      <c r="M468" s="124"/>
      <c r="P468" s="125">
        <f>SUM(P469:P503)</f>
        <v>0</v>
      </c>
      <c r="R468" s="125">
        <f>SUM(R469:R503)</f>
        <v>0.85440200000000011</v>
      </c>
      <c r="T468" s="126">
        <f>SUM(T469:T503)</f>
        <v>0</v>
      </c>
      <c r="AR468" s="120" t="s">
        <v>82</v>
      </c>
      <c r="AT468" s="127" t="s">
        <v>71</v>
      </c>
      <c r="AU468" s="127" t="s">
        <v>80</v>
      </c>
      <c r="AY468" s="120" t="s">
        <v>147</v>
      </c>
      <c r="BK468" s="128">
        <f>SUM(BK469:BK503)</f>
        <v>0</v>
      </c>
    </row>
    <row r="469" spans="2:65" s="1" customFormat="1" ht="24.15" customHeight="1">
      <c r="B469" s="131"/>
      <c r="C469" s="132" t="s">
        <v>909</v>
      </c>
      <c r="D469" s="132" t="s">
        <v>150</v>
      </c>
      <c r="E469" s="133" t="s">
        <v>910</v>
      </c>
      <c r="F469" s="134" t="s">
        <v>911</v>
      </c>
      <c r="G469" s="135" t="s">
        <v>344</v>
      </c>
      <c r="H469" s="136">
        <v>31.9</v>
      </c>
      <c r="I469" s="137"/>
      <c r="J469" s="138">
        <f>ROUND(I469*H469,2)</f>
        <v>0</v>
      </c>
      <c r="K469" s="134" t="s">
        <v>241</v>
      </c>
      <c r="L469" s="32"/>
      <c r="M469" s="139" t="s">
        <v>3</v>
      </c>
      <c r="N469" s="140" t="s">
        <v>43</v>
      </c>
      <c r="P469" s="141">
        <f>O469*H469</f>
        <v>0</v>
      </c>
      <c r="Q469" s="141">
        <v>5.7999999999999996E-3</v>
      </c>
      <c r="R469" s="141">
        <f>Q469*H469</f>
        <v>0.18501999999999999</v>
      </c>
      <c r="S469" s="141">
        <v>0</v>
      </c>
      <c r="T469" s="142">
        <f>S469*H469</f>
        <v>0</v>
      </c>
      <c r="AR469" s="143" t="s">
        <v>528</v>
      </c>
      <c r="AT469" s="143" t="s">
        <v>150</v>
      </c>
      <c r="AU469" s="143" t="s">
        <v>82</v>
      </c>
      <c r="AY469" s="17" t="s">
        <v>147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80</v>
      </c>
      <c r="BK469" s="144">
        <f>ROUND(I469*H469,2)</f>
        <v>0</v>
      </c>
      <c r="BL469" s="17" t="s">
        <v>528</v>
      </c>
      <c r="BM469" s="143" t="s">
        <v>912</v>
      </c>
    </row>
    <row r="470" spans="2:65" s="1" customFormat="1">
      <c r="B470" s="32"/>
      <c r="D470" s="159" t="s">
        <v>243</v>
      </c>
      <c r="F470" s="160" t="s">
        <v>913</v>
      </c>
      <c r="I470" s="147"/>
      <c r="L470" s="32"/>
      <c r="M470" s="148"/>
      <c r="T470" s="53"/>
      <c r="AT470" s="17" t="s">
        <v>243</v>
      </c>
      <c r="AU470" s="17" t="s">
        <v>82</v>
      </c>
    </row>
    <row r="471" spans="2:65" s="13" customFormat="1">
      <c r="B471" s="161"/>
      <c r="D471" s="145" t="s">
        <v>165</v>
      </c>
      <c r="E471" s="162" t="s">
        <v>3</v>
      </c>
      <c r="F471" s="163" t="s">
        <v>793</v>
      </c>
      <c r="H471" s="162" t="s">
        <v>3</v>
      </c>
      <c r="I471" s="164"/>
      <c r="L471" s="161"/>
      <c r="M471" s="165"/>
      <c r="T471" s="166"/>
      <c r="AT471" s="162" t="s">
        <v>165</v>
      </c>
      <c r="AU471" s="162" t="s">
        <v>82</v>
      </c>
      <c r="AV471" s="13" t="s">
        <v>80</v>
      </c>
      <c r="AW471" s="13" t="s">
        <v>33</v>
      </c>
      <c r="AX471" s="13" t="s">
        <v>72</v>
      </c>
      <c r="AY471" s="162" t="s">
        <v>147</v>
      </c>
    </row>
    <row r="472" spans="2:65" s="13" customFormat="1">
      <c r="B472" s="161"/>
      <c r="D472" s="145" t="s">
        <v>165</v>
      </c>
      <c r="E472" s="162" t="s">
        <v>3</v>
      </c>
      <c r="F472" s="163" t="s">
        <v>914</v>
      </c>
      <c r="H472" s="162" t="s">
        <v>3</v>
      </c>
      <c r="I472" s="164"/>
      <c r="L472" s="161"/>
      <c r="M472" s="165"/>
      <c r="T472" s="166"/>
      <c r="AT472" s="162" t="s">
        <v>165</v>
      </c>
      <c r="AU472" s="162" t="s">
        <v>82</v>
      </c>
      <c r="AV472" s="13" t="s">
        <v>80</v>
      </c>
      <c r="AW472" s="13" t="s">
        <v>33</v>
      </c>
      <c r="AX472" s="13" t="s">
        <v>72</v>
      </c>
      <c r="AY472" s="162" t="s">
        <v>147</v>
      </c>
    </row>
    <row r="473" spans="2:65" s="12" customFormat="1">
      <c r="B473" s="149"/>
      <c r="D473" s="145" t="s">
        <v>165</v>
      </c>
      <c r="E473" s="150" t="s">
        <v>3</v>
      </c>
      <c r="F473" s="151" t="s">
        <v>795</v>
      </c>
      <c r="H473" s="152">
        <v>31.9</v>
      </c>
      <c r="I473" s="153"/>
      <c r="L473" s="149"/>
      <c r="M473" s="154"/>
      <c r="T473" s="155"/>
      <c r="AT473" s="150" t="s">
        <v>165</v>
      </c>
      <c r="AU473" s="150" t="s">
        <v>82</v>
      </c>
      <c r="AV473" s="12" t="s">
        <v>82</v>
      </c>
      <c r="AW473" s="12" t="s">
        <v>33</v>
      </c>
      <c r="AX473" s="12" t="s">
        <v>80</v>
      </c>
      <c r="AY473" s="150" t="s">
        <v>147</v>
      </c>
    </row>
    <row r="474" spans="2:65" s="1" customFormat="1" ht="24.15" customHeight="1">
      <c r="B474" s="131"/>
      <c r="C474" s="132" t="s">
        <v>915</v>
      </c>
      <c r="D474" s="132" t="s">
        <v>150</v>
      </c>
      <c r="E474" s="133" t="s">
        <v>916</v>
      </c>
      <c r="F474" s="134" t="s">
        <v>917</v>
      </c>
      <c r="G474" s="135" t="s">
        <v>344</v>
      </c>
      <c r="H474" s="136">
        <v>31.9</v>
      </c>
      <c r="I474" s="137"/>
      <c r="J474" s="138">
        <f>ROUND(I474*H474,2)</f>
        <v>0</v>
      </c>
      <c r="K474" s="134" t="s">
        <v>241</v>
      </c>
      <c r="L474" s="32"/>
      <c r="M474" s="139" t="s">
        <v>3</v>
      </c>
      <c r="N474" s="140" t="s">
        <v>43</v>
      </c>
      <c r="P474" s="141">
        <f>O474*H474</f>
        <v>0</v>
      </c>
      <c r="Q474" s="141">
        <v>6.4900000000000001E-3</v>
      </c>
      <c r="R474" s="141">
        <f>Q474*H474</f>
        <v>0.20703099999999999</v>
      </c>
      <c r="S474" s="141">
        <v>0</v>
      </c>
      <c r="T474" s="142">
        <f>S474*H474</f>
        <v>0</v>
      </c>
      <c r="AR474" s="143" t="s">
        <v>528</v>
      </c>
      <c r="AT474" s="143" t="s">
        <v>150</v>
      </c>
      <c r="AU474" s="143" t="s">
        <v>82</v>
      </c>
      <c r="AY474" s="17" t="s">
        <v>147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80</v>
      </c>
      <c r="BK474" s="144">
        <f>ROUND(I474*H474,2)</f>
        <v>0</v>
      </c>
      <c r="BL474" s="17" t="s">
        <v>528</v>
      </c>
      <c r="BM474" s="143" t="s">
        <v>918</v>
      </c>
    </row>
    <row r="475" spans="2:65" s="1" customFormat="1">
      <c r="B475" s="32"/>
      <c r="D475" s="159" t="s">
        <v>243</v>
      </c>
      <c r="F475" s="160" t="s">
        <v>919</v>
      </c>
      <c r="I475" s="147"/>
      <c r="L475" s="32"/>
      <c r="M475" s="148"/>
      <c r="T475" s="53"/>
      <c r="AT475" s="17" t="s">
        <v>243</v>
      </c>
      <c r="AU475" s="17" t="s">
        <v>82</v>
      </c>
    </row>
    <row r="476" spans="2:65" s="13" customFormat="1">
      <c r="B476" s="161"/>
      <c r="D476" s="145" t="s">
        <v>165</v>
      </c>
      <c r="E476" s="162" t="s">
        <v>3</v>
      </c>
      <c r="F476" s="163" t="s">
        <v>793</v>
      </c>
      <c r="H476" s="162" t="s">
        <v>3</v>
      </c>
      <c r="I476" s="164"/>
      <c r="L476" s="161"/>
      <c r="M476" s="165"/>
      <c r="T476" s="166"/>
      <c r="AT476" s="162" t="s">
        <v>165</v>
      </c>
      <c r="AU476" s="162" t="s">
        <v>82</v>
      </c>
      <c r="AV476" s="13" t="s">
        <v>80</v>
      </c>
      <c r="AW476" s="13" t="s">
        <v>33</v>
      </c>
      <c r="AX476" s="13" t="s">
        <v>72</v>
      </c>
      <c r="AY476" s="162" t="s">
        <v>147</v>
      </c>
    </row>
    <row r="477" spans="2:65" s="13" customFormat="1">
      <c r="B477" s="161"/>
      <c r="D477" s="145" t="s">
        <v>165</v>
      </c>
      <c r="E477" s="162" t="s">
        <v>3</v>
      </c>
      <c r="F477" s="163" t="s">
        <v>914</v>
      </c>
      <c r="H477" s="162" t="s">
        <v>3</v>
      </c>
      <c r="I477" s="164"/>
      <c r="L477" s="161"/>
      <c r="M477" s="165"/>
      <c r="T477" s="166"/>
      <c r="AT477" s="162" t="s">
        <v>165</v>
      </c>
      <c r="AU477" s="162" t="s">
        <v>82</v>
      </c>
      <c r="AV477" s="13" t="s">
        <v>80</v>
      </c>
      <c r="AW477" s="13" t="s">
        <v>33</v>
      </c>
      <c r="AX477" s="13" t="s">
        <v>72</v>
      </c>
      <c r="AY477" s="162" t="s">
        <v>147</v>
      </c>
    </row>
    <row r="478" spans="2:65" s="12" customFormat="1">
      <c r="B478" s="149"/>
      <c r="D478" s="145" t="s">
        <v>165</v>
      </c>
      <c r="E478" s="150" t="s">
        <v>3</v>
      </c>
      <c r="F478" s="151" t="s">
        <v>795</v>
      </c>
      <c r="H478" s="152">
        <v>31.9</v>
      </c>
      <c r="I478" s="153"/>
      <c r="L478" s="149"/>
      <c r="M478" s="154"/>
      <c r="T478" s="155"/>
      <c r="AT478" s="150" t="s">
        <v>165</v>
      </c>
      <c r="AU478" s="150" t="s">
        <v>82</v>
      </c>
      <c r="AV478" s="12" t="s">
        <v>82</v>
      </c>
      <c r="AW478" s="12" t="s">
        <v>33</v>
      </c>
      <c r="AX478" s="12" t="s">
        <v>80</v>
      </c>
      <c r="AY478" s="150" t="s">
        <v>147</v>
      </c>
    </row>
    <row r="479" spans="2:65" s="1" customFormat="1" ht="21.75" customHeight="1">
      <c r="B479" s="131"/>
      <c r="C479" s="132" t="s">
        <v>920</v>
      </c>
      <c r="D479" s="132" t="s">
        <v>150</v>
      </c>
      <c r="E479" s="133" t="s">
        <v>921</v>
      </c>
      <c r="F479" s="134" t="s">
        <v>922</v>
      </c>
      <c r="G479" s="135" t="s">
        <v>344</v>
      </c>
      <c r="H479" s="136">
        <v>31.9</v>
      </c>
      <c r="I479" s="137"/>
      <c r="J479" s="138">
        <f>ROUND(I479*H479,2)</f>
        <v>0</v>
      </c>
      <c r="K479" s="134" t="s">
        <v>241</v>
      </c>
      <c r="L479" s="32"/>
      <c r="M479" s="139" t="s">
        <v>3</v>
      </c>
      <c r="N479" s="140" t="s">
        <v>43</v>
      </c>
      <c r="P479" s="141">
        <f>O479*H479</f>
        <v>0</v>
      </c>
      <c r="Q479" s="141">
        <v>1.6900000000000001E-3</v>
      </c>
      <c r="R479" s="141">
        <f>Q479*H479</f>
        <v>5.3911000000000001E-2</v>
      </c>
      <c r="S479" s="141">
        <v>0</v>
      </c>
      <c r="T479" s="142">
        <f>S479*H479</f>
        <v>0</v>
      </c>
      <c r="AR479" s="143" t="s">
        <v>528</v>
      </c>
      <c r="AT479" s="143" t="s">
        <v>150</v>
      </c>
      <c r="AU479" s="143" t="s">
        <v>82</v>
      </c>
      <c r="AY479" s="17" t="s">
        <v>147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80</v>
      </c>
      <c r="BK479" s="144">
        <f>ROUND(I479*H479,2)</f>
        <v>0</v>
      </c>
      <c r="BL479" s="17" t="s">
        <v>528</v>
      </c>
      <c r="BM479" s="143" t="s">
        <v>923</v>
      </c>
    </row>
    <row r="480" spans="2:65" s="1" customFormat="1">
      <c r="B480" s="32"/>
      <c r="D480" s="159" t="s">
        <v>243</v>
      </c>
      <c r="F480" s="160" t="s">
        <v>924</v>
      </c>
      <c r="I480" s="147"/>
      <c r="L480" s="32"/>
      <c r="M480" s="148"/>
      <c r="T480" s="53"/>
      <c r="AT480" s="17" t="s">
        <v>243</v>
      </c>
      <c r="AU480" s="17" t="s">
        <v>82</v>
      </c>
    </row>
    <row r="481" spans="2:65" s="13" customFormat="1">
      <c r="B481" s="161"/>
      <c r="D481" s="145" t="s">
        <v>165</v>
      </c>
      <c r="E481" s="162" t="s">
        <v>3</v>
      </c>
      <c r="F481" s="163" t="s">
        <v>793</v>
      </c>
      <c r="H481" s="162" t="s">
        <v>3</v>
      </c>
      <c r="I481" s="164"/>
      <c r="L481" s="161"/>
      <c r="M481" s="165"/>
      <c r="T481" s="166"/>
      <c r="AT481" s="162" t="s">
        <v>165</v>
      </c>
      <c r="AU481" s="162" t="s">
        <v>82</v>
      </c>
      <c r="AV481" s="13" t="s">
        <v>80</v>
      </c>
      <c r="AW481" s="13" t="s">
        <v>33</v>
      </c>
      <c r="AX481" s="13" t="s">
        <v>72</v>
      </c>
      <c r="AY481" s="162" t="s">
        <v>147</v>
      </c>
    </row>
    <row r="482" spans="2:65" s="13" customFormat="1">
      <c r="B482" s="161"/>
      <c r="D482" s="145" t="s">
        <v>165</v>
      </c>
      <c r="E482" s="162" t="s">
        <v>3</v>
      </c>
      <c r="F482" s="163" t="s">
        <v>897</v>
      </c>
      <c r="H482" s="162" t="s">
        <v>3</v>
      </c>
      <c r="I482" s="164"/>
      <c r="L482" s="161"/>
      <c r="M482" s="165"/>
      <c r="T482" s="166"/>
      <c r="AT482" s="162" t="s">
        <v>165</v>
      </c>
      <c r="AU482" s="162" t="s">
        <v>82</v>
      </c>
      <c r="AV482" s="13" t="s">
        <v>80</v>
      </c>
      <c r="AW482" s="13" t="s">
        <v>33</v>
      </c>
      <c r="AX482" s="13" t="s">
        <v>72</v>
      </c>
      <c r="AY482" s="162" t="s">
        <v>147</v>
      </c>
    </row>
    <row r="483" spans="2:65" s="12" customFormat="1">
      <c r="B483" s="149"/>
      <c r="D483" s="145" t="s">
        <v>165</v>
      </c>
      <c r="E483" s="150" t="s">
        <v>3</v>
      </c>
      <c r="F483" s="151" t="s">
        <v>795</v>
      </c>
      <c r="H483" s="152">
        <v>31.9</v>
      </c>
      <c r="I483" s="153"/>
      <c r="L483" s="149"/>
      <c r="M483" s="154"/>
      <c r="T483" s="155"/>
      <c r="AT483" s="150" t="s">
        <v>165</v>
      </c>
      <c r="AU483" s="150" t="s">
        <v>82</v>
      </c>
      <c r="AV483" s="12" t="s">
        <v>82</v>
      </c>
      <c r="AW483" s="12" t="s">
        <v>33</v>
      </c>
      <c r="AX483" s="12" t="s">
        <v>80</v>
      </c>
      <c r="AY483" s="150" t="s">
        <v>147</v>
      </c>
    </row>
    <row r="484" spans="2:65" s="1" customFormat="1" ht="24.15" customHeight="1">
      <c r="B484" s="131"/>
      <c r="C484" s="132" t="s">
        <v>925</v>
      </c>
      <c r="D484" s="132" t="s">
        <v>150</v>
      </c>
      <c r="E484" s="133" t="s">
        <v>926</v>
      </c>
      <c r="F484" s="134" t="s">
        <v>927</v>
      </c>
      <c r="G484" s="135" t="s">
        <v>366</v>
      </c>
      <c r="H484" s="136">
        <v>2</v>
      </c>
      <c r="I484" s="137"/>
      <c r="J484" s="138">
        <f>ROUND(I484*H484,2)</f>
        <v>0</v>
      </c>
      <c r="K484" s="134" t="s">
        <v>241</v>
      </c>
      <c r="L484" s="32"/>
      <c r="M484" s="139" t="s">
        <v>3</v>
      </c>
      <c r="N484" s="140" t="s">
        <v>43</v>
      </c>
      <c r="P484" s="141">
        <f>O484*H484</f>
        <v>0</v>
      </c>
      <c r="Q484" s="141">
        <v>3.6000000000000002E-4</v>
      </c>
      <c r="R484" s="141">
        <f>Q484*H484</f>
        <v>7.2000000000000005E-4</v>
      </c>
      <c r="S484" s="141">
        <v>0</v>
      </c>
      <c r="T484" s="142">
        <f>S484*H484</f>
        <v>0</v>
      </c>
      <c r="AR484" s="143" t="s">
        <v>528</v>
      </c>
      <c r="AT484" s="143" t="s">
        <v>150</v>
      </c>
      <c r="AU484" s="143" t="s">
        <v>82</v>
      </c>
      <c r="AY484" s="17" t="s">
        <v>147</v>
      </c>
      <c r="BE484" s="144">
        <f>IF(N484="základní",J484,0)</f>
        <v>0</v>
      </c>
      <c r="BF484" s="144">
        <f>IF(N484="snížená",J484,0)</f>
        <v>0</v>
      </c>
      <c r="BG484" s="144">
        <f>IF(N484="zákl. přenesená",J484,0)</f>
        <v>0</v>
      </c>
      <c r="BH484" s="144">
        <f>IF(N484="sníž. přenesená",J484,0)</f>
        <v>0</v>
      </c>
      <c r="BI484" s="144">
        <f>IF(N484="nulová",J484,0)</f>
        <v>0</v>
      </c>
      <c r="BJ484" s="17" t="s">
        <v>80</v>
      </c>
      <c r="BK484" s="144">
        <f>ROUND(I484*H484,2)</f>
        <v>0</v>
      </c>
      <c r="BL484" s="17" t="s">
        <v>528</v>
      </c>
      <c r="BM484" s="143" t="s">
        <v>928</v>
      </c>
    </row>
    <row r="485" spans="2:65" s="1" customFormat="1">
      <c r="B485" s="32"/>
      <c r="D485" s="159" t="s">
        <v>243</v>
      </c>
      <c r="F485" s="160" t="s">
        <v>929</v>
      </c>
      <c r="I485" s="147"/>
      <c r="L485" s="32"/>
      <c r="M485" s="148"/>
      <c r="T485" s="53"/>
      <c r="AT485" s="17" t="s">
        <v>243</v>
      </c>
      <c r="AU485" s="17" t="s">
        <v>82</v>
      </c>
    </row>
    <row r="486" spans="2:65" s="13" customFormat="1">
      <c r="B486" s="161"/>
      <c r="D486" s="145" t="s">
        <v>165</v>
      </c>
      <c r="E486" s="162" t="s">
        <v>3</v>
      </c>
      <c r="F486" s="163" t="s">
        <v>793</v>
      </c>
      <c r="H486" s="162" t="s">
        <v>3</v>
      </c>
      <c r="I486" s="164"/>
      <c r="L486" s="161"/>
      <c r="M486" s="165"/>
      <c r="T486" s="166"/>
      <c r="AT486" s="162" t="s">
        <v>165</v>
      </c>
      <c r="AU486" s="162" t="s">
        <v>82</v>
      </c>
      <c r="AV486" s="13" t="s">
        <v>80</v>
      </c>
      <c r="AW486" s="13" t="s">
        <v>33</v>
      </c>
      <c r="AX486" s="13" t="s">
        <v>72</v>
      </c>
      <c r="AY486" s="162" t="s">
        <v>147</v>
      </c>
    </row>
    <row r="487" spans="2:65" s="13" customFormat="1">
      <c r="B487" s="161"/>
      <c r="D487" s="145" t="s">
        <v>165</v>
      </c>
      <c r="E487" s="162" t="s">
        <v>3</v>
      </c>
      <c r="F487" s="163" t="s">
        <v>897</v>
      </c>
      <c r="H487" s="162" t="s">
        <v>3</v>
      </c>
      <c r="I487" s="164"/>
      <c r="L487" s="161"/>
      <c r="M487" s="165"/>
      <c r="T487" s="166"/>
      <c r="AT487" s="162" t="s">
        <v>165</v>
      </c>
      <c r="AU487" s="162" t="s">
        <v>82</v>
      </c>
      <c r="AV487" s="13" t="s">
        <v>80</v>
      </c>
      <c r="AW487" s="13" t="s">
        <v>33</v>
      </c>
      <c r="AX487" s="13" t="s">
        <v>72</v>
      </c>
      <c r="AY487" s="162" t="s">
        <v>147</v>
      </c>
    </row>
    <row r="488" spans="2:65" s="12" customFormat="1">
      <c r="B488" s="149"/>
      <c r="D488" s="145" t="s">
        <v>165</v>
      </c>
      <c r="E488" s="150" t="s">
        <v>3</v>
      </c>
      <c r="F488" s="151" t="s">
        <v>82</v>
      </c>
      <c r="H488" s="152">
        <v>2</v>
      </c>
      <c r="I488" s="153"/>
      <c r="L488" s="149"/>
      <c r="M488" s="154"/>
      <c r="T488" s="155"/>
      <c r="AT488" s="150" t="s">
        <v>165</v>
      </c>
      <c r="AU488" s="150" t="s">
        <v>82</v>
      </c>
      <c r="AV488" s="12" t="s">
        <v>82</v>
      </c>
      <c r="AW488" s="12" t="s">
        <v>33</v>
      </c>
      <c r="AX488" s="12" t="s">
        <v>80</v>
      </c>
      <c r="AY488" s="150" t="s">
        <v>147</v>
      </c>
    </row>
    <row r="489" spans="2:65" s="1" customFormat="1" ht="24.15" customHeight="1">
      <c r="B489" s="131"/>
      <c r="C489" s="132" t="s">
        <v>930</v>
      </c>
      <c r="D489" s="132" t="s">
        <v>150</v>
      </c>
      <c r="E489" s="133" t="s">
        <v>931</v>
      </c>
      <c r="F489" s="134" t="s">
        <v>932</v>
      </c>
      <c r="G489" s="135" t="s">
        <v>344</v>
      </c>
      <c r="H489" s="136">
        <v>13.2</v>
      </c>
      <c r="I489" s="137"/>
      <c r="J489" s="138">
        <f>ROUND(I489*H489,2)</f>
        <v>0</v>
      </c>
      <c r="K489" s="134" t="s">
        <v>241</v>
      </c>
      <c r="L489" s="32"/>
      <c r="M489" s="139" t="s">
        <v>3</v>
      </c>
      <c r="N489" s="140" t="s">
        <v>43</v>
      </c>
      <c r="P489" s="141">
        <f>O489*H489</f>
        <v>0</v>
      </c>
      <c r="Q489" s="141">
        <v>2.0999999999999999E-3</v>
      </c>
      <c r="R489" s="141">
        <f>Q489*H489</f>
        <v>2.7719999999999998E-2</v>
      </c>
      <c r="S489" s="141">
        <v>0</v>
      </c>
      <c r="T489" s="142">
        <f>S489*H489</f>
        <v>0</v>
      </c>
      <c r="AR489" s="143" t="s">
        <v>528</v>
      </c>
      <c r="AT489" s="143" t="s">
        <v>150</v>
      </c>
      <c r="AU489" s="143" t="s">
        <v>82</v>
      </c>
      <c r="AY489" s="17" t="s">
        <v>147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80</v>
      </c>
      <c r="BK489" s="144">
        <f>ROUND(I489*H489,2)</f>
        <v>0</v>
      </c>
      <c r="BL489" s="17" t="s">
        <v>528</v>
      </c>
      <c r="BM489" s="143" t="s">
        <v>933</v>
      </c>
    </row>
    <row r="490" spans="2:65" s="1" customFormat="1">
      <c r="B490" s="32"/>
      <c r="D490" s="159" t="s">
        <v>243</v>
      </c>
      <c r="F490" s="160" t="s">
        <v>934</v>
      </c>
      <c r="I490" s="147"/>
      <c r="L490" s="32"/>
      <c r="M490" s="148"/>
      <c r="T490" s="53"/>
      <c r="AT490" s="17" t="s">
        <v>243</v>
      </c>
      <c r="AU490" s="17" t="s">
        <v>82</v>
      </c>
    </row>
    <row r="491" spans="2:65" s="13" customFormat="1">
      <c r="B491" s="161"/>
      <c r="D491" s="145" t="s">
        <v>165</v>
      </c>
      <c r="E491" s="162" t="s">
        <v>3</v>
      </c>
      <c r="F491" s="163" t="s">
        <v>793</v>
      </c>
      <c r="H491" s="162" t="s">
        <v>3</v>
      </c>
      <c r="I491" s="164"/>
      <c r="L491" s="161"/>
      <c r="M491" s="165"/>
      <c r="T491" s="166"/>
      <c r="AT491" s="162" t="s">
        <v>165</v>
      </c>
      <c r="AU491" s="162" t="s">
        <v>82</v>
      </c>
      <c r="AV491" s="13" t="s">
        <v>80</v>
      </c>
      <c r="AW491" s="13" t="s">
        <v>33</v>
      </c>
      <c r="AX491" s="13" t="s">
        <v>72</v>
      </c>
      <c r="AY491" s="162" t="s">
        <v>147</v>
      </c>
    </row>
    <row r="492" spans="2:65" s="13" customFormat="1">
      <c r="B492" s="161"/>
      <c r="D492" s="145" t="s">
        <v>165</v>
      </c>
      <c r="E492" s="162" t="s">
        <v>3</v>
      </c>
      <c r="F492" s="163" t="s">
        <v>935</v>
      </c>
      <c r="H492" s="162" t="s">
        <v>3</v>
      </c>
      <c r="I492" s="164"/>
      <c r="L492" s="161"/>
      <c r="M492" s="165"/>
      <c r="T492" s="166"/>
      <c r="AT492" s="162" t="s">
        <v>165</v>
      </c>
      <c r="AU492" s="162" t="s">
        <v>82</v>
      </c>
      <c r="AV492" s="13" t="s">
        <v>80</v>
      </c>
      <c r="AW492" s="13" t="s">
        <v>33</v>
      </c>
      <c r="AX492" s="13" t="s">
        <v>72</v>
      </c>
      <c r="AY492" s="162" t="s">
        <v>147</v>
      </c>
    </row>
    <row r="493" spans="2:65" s="12" customFormat="1">
      <c r="B493" s="149"/>
      <c r="D493" s="145" t="s">
        <v>165</v>
      </c>
      <c r="E493" s="150" t="s">
        <v>3</v>
      </c>
      <c r="F493" s="151" t="s">
        <v>936</v>
      </c>
      <c r="H493" s="152">
        <v>13.2</v>
      </c>
      <c r="I493" s="153"/>
      <c r="L493" s="149"/>
      <c r="M493" s="154"/>
      <c r="T493" s="155"/>
      <c r="AT493" s="150" t="s">
        <v>165</v>
      </c>
      <c r="AU493" s="150" t="s">
        <v>82</v>
      </c>
      <c r="AV493" s="12" t="s">
        <v>82</v>
      </c>
      <c r="AW493" s="12" t="s">
        <v>33</v>
      </c>
      <c r="AX493" s="12" t="s">
        <v>80</v>
      </c>
      <c r="AY493" s="150" t="s">
        <v>147</v>
      </c>
    </row>
    <row r="494" spans="2:65" s="1" customFormat="1" ht="16.5" customHeight="1">
      <c r="B494" s="131"/>
      <c r="C494" s="132" t="s">
        <v>937</v>
      </c>
      <c r="D494" s="132" t="s">
        <v>150</v>
      </c>
      <c r="E494" s="133" t="s">
        <v>938</v>
      </c>
      <c r="F494" s="134" t="s">
        <v>939</v>
      </c>
      <c r="G494" s="135" t="s">
        <v>366</v>
      </c>
      <c r="H494" s="136">
        <v>64</v>
      </c>
      <c r="I494" s="137"/>
      <c r="J494" s="138">
        <f>ROUND(I494*H494,2)</f>
        <v>0</v>
      </c>
      <c r="K494" s="134" t="s">
        <v>573</v>
      </c>
      <c r="L494" s="32"/>
      <c r="M494" s="139" t="s">
        <v>3</v>
      </c>
      <c r="N494" s="140" t="s">
        <v>43</v>
      </c>
      <c r="P494" s="141">
        <f>O494*H494</f>
        <v>0</v>
      </c>
      <c r="Q494" s="141">
        <v>5.0000000000000001E-3</v>
      </c>
      <c r="R494" s="141">
        <f>Q494*H494</f>
        <v>0.32</v>
      </c>
      <c r="S494" s="141">
        <v>0</v>
      </c>
      <c r="T494" s="142">
        <f>S494*H494</f>
        <v>0</v>
      </c>
      <c r="AR494" s="143" t="s">
        <v>528</v>
      </c>
      <c r="AT494" s="143" t="s">
        <v>150</v>
      </c>
      <c r="AU494" s="143" t="s">
        <v>82</v>
      </c>
      <c r="AY494" s="17" t="s">
        <v>147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80</v>
      </c>
      <c r="BK494" s="144">
        <f>ROUND(I494*H494,2)</f>
        <v>0</v>
      </c>
      <c r="BL494" s="17" t="s">
        <v>528</v>
      </c>
      <c r="BM494" s="143" t="s">
        <v>940</v>
      </c>
    </row>
    <row r="495" spans="2:65" s="13" customFormat="1">
      <c r="B495" s="161"/>
      <c r="D495" s="145" t="s">
        <v>165</v>
      </c>
      <c r="E495" s="162" t="s">
        <v>3</v>
      </c>
      <c r="F495" s="163" t="s">
        <v>793</v>
      </c>
      <c r="H495" s="162" t="s">
        <v>3</v>
      </c>
      <c r="I495" s="164"/>
      <c r="L495" s="161"/>
      <c r="M495" s="165"/>
      <c r="T495" s="166"/>
      <c r="AT495" s="162" t="s">
        <v>165</v>
      </c>
      <c r="AU495" s="162" t="s">
        <v>82</v>
      </c>
      <c r="AV495" s="13" t="s">
        <v>80</v>
      </c>
      <c r="AW495" s="13" t="s">
        <v>33</v>
      </c>
      <c r="AX495" s="13" t="s">
        <v>72</v>
      </c>
      <c r="AY495" s="162" t="s">
        <v>147</v>
      </c>
    </row>
    <row r="496" spans="2:65" s="13" customFormat="1">
      <c r="B496" s="161"/>
      <c r="D496" s="145" t="s">
        <v>165</v>
      </c>
      <c r="E496" s="162" t="s">
        <v>3</v>
      </c>
      <c r="F496" s="163" t="s">
        <v>941</v>
      </c>
      <c r="H496" s="162" t="s">
        <v>3</v>
      </c>
      <c r="I496" s="164"/>
      <c r="L496" s="161"/>
      <c r="M496" s="165"/>
      <c r="T496" s="166"/>
      <c r="AT496" s="162" t="s">
        <v>165</v>
      </c>
      <c r="AU496" s="162" t="s">
        <v>82</v>
      </c>
      <c r="AV496" s="13" t="s">
        <v>80</v>
      </c>
      <c r="AW496" s="13" t="s">
        <v>33</v>
      </c>
      <c r="AX496" s="13" t="s">
        <v>72</v>
      </c>
      <c r="AY496" s="162" t="s">
        <v>147</v>
      </c>
    </row>
    <row r="497" spans="2:65" s="12" customFormat="1">
      <c r="B497" s="149"/>
      <c r="D497" s="145" t="s">
        <v>165</v>
      </c>
      <c r="E497" s="150" t="s">
        <v>3</v>
      </c>
      <c r="F497" s="151" t="s">
        <v>803</v>
      </c>
      <c r="H497" s="152">
        <v>64</v>
      </c>
      <c r="I497" s="153"/>
      <c r="L497" s="149"/>
      <c r="M497" s="154"/>
      <c r="T497" s="155"/>
      <c r="AT497" s="150" t="s">
        <v>165</v>
      </c>
      <c r="AU497" s="150" t="s">
        <v>82</v>
      </c>
      <c r="AV497" s="12" t="s">
        <v>82</v>
      </c>
      <c r="AW497" s="12" t="s">
        <v>33</v>
      </c>
      <c r="AX497" s="12" t="s">
        <v>80</v>
      </c>
      <c r="AY497" s="150" t="s">
        <v>147</v>
      </c>
    </row>
    <row r="498" spans="2:65" s="1" customFormat="1" ht="16.5" customHeight="1">
      <c r="B498" s="131"/>
      <c r="C498" s="132" t="s">
        <v>942</v>
      </c>
      <c r="D498" s="132" t="s">
        <v>150</v>
      </c>
      <c r="E498" s="133" t="s">
        <v>943</v>
      </c>
      <c r="F498" s="134" t="s">
        <v>944</v>
      </c>
      <c r="G498" s="135" t="s">
        <v>344</v>
      </c>
      <c r="H498" s="136">
        <v>12</v>
      </c>
      <c r="I498" s="137"/>
      <c r="J498" s="138">
        <f>ROUND(I498*H498,2)</f>
        <v>0</v>
      </c>
      <c r="K498" s="134" t="s">
        <v>573</v>
      </c>
      <c r="L498" s="32"/>
      <c r="M498" s="139" t="s">
        <v>3</v>
      </c>
      <c r="N498" s="140" t="s">
        <v>43</v>
      </c>
      <c r="P498" s="141">
        <f>O498*H498</f>
        <v>0</v>
      </c>
      <c r="Q498" s="141">
        <v>5.0000000000000001E-3</v>
      </c>
      <c r="R498" s="141">
        <f>Q498*H498</f>
        <v>0.06</v>
      </c>
      <c r="S498" s="141">
        <v>0</v>
      </c>
      <c r="T498" s="142">
        <f>S498*H498</f>
        <v>0</v>
      </c>
      <c r="AR498" s="143" t="s">
        <v>528</v>
      </c>
      <c r="AT498" s="143" t="s">
        <v>150</v>
      </c>
      <c r="AU498" s="143" t="s">
        <v>82</v>
      </c>
      <c r="AY498" s="17" t="s">
        <v>147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80</v>
      </c>
      <c r="BK498" s="144">
        <f>ROUND(I498*H498,2)</f>
        <v>0</v>
      </c>
      <c r="BL498" s="17" t="s">
        <v>528</v>
      </c>
      <c r="BM498" s="143" t="s">
        <v>945</v>
      </c>
    </row>
    <row r="499" spans="2:65" s="13" customFormat="1">
      <c r="B499" s="161"/>
      <c r="D499" s="145" t="s">
        <v>165</v>
      </c>
      <c r="E499" s="162" t="s">
        <v>3</v>
      </c>
      <c r="F499" s="163" t="s">
        <v>793</v>
      </c>
      <c r="H499" s="162" t="s">
        <v>3</v>
      </c>
      <c r="I499" s="164"/>
      <c r="L499" s="161"/>
      <c r="M499" s="165"/>
      <c r="T499" s="166"/>
      <c r="AT499" s="162" t="s">
        <v>165</v>
      </c>
      <c r="AU499" s="162" t="s">
        <v>82</v>
      </c>
      <c r="AV499" s="13" t="s">
        <v>80</v>
      </c>
      <c r="AW499" s="13" t="s">
        <v>33</v>
      </c>
      <c r="AX499" s="13" t="s">
        <v>72</v>
      </c>
      <c r="AY499" s="162" t="s">
        <v>147</v>
      </c>
    </row>
    <row r="500" spans="2:65" s="13" customFormat="1">
      <c r="B500" s="161"/>
      <c r="D500" s="145" t="s">
        <v>165</v>
      </c>
      <c r="E500" s="162" t="s">
        <v>3</v>
      </c>
      <c r="F500" s="163" t="s">
        <v>946</v>
      </c>
      <c r="H500" s="162" t="s">
        <v>3</v>
      </c>
      <c r="I500" s="164"/>
      <c r="L500" s="161"/>
      <c r="M500" s="165"/>
      <c r="T500" s="166"/>
      <c r="AT500" s="162" t="s">
        <v>165</v>
      </c>
      <c r="AU500" s="162" t="s">
        <v>82</v>
      </c>
      <c r="AV500" s="13" t="s">
        <v>80</v>
      </c>
      <c r="AW500" s="13" t="s">
        <v>33</v>
      </c>
      <c r="AX500" s="13" t="s">
        <v>72</v>
      </c>
      <c r="AY500" s="162" t="s">
        <v>147</v>
      </c>
    </row>
    <row r="501" spans="2:65" s="12" customFormat="1">
      <c r="B501" s="149"/>
      <c r="D501" s="145" t="s">
        <v>165</v>
      </c>
      <c r="E501" s="150" t="s">
        <v>3</v>
      </c>
      <c r="F501" s="151" t="s">
        <v>9</v>
      </c>
      <c r="H501" s="152">
        <v>12</v>
      </c>
      <c r="I501" s="153"/>
      <c r="L501" s="149"/>
      <c r="M501" s="154"/>
      <c r="T501" s="155"/>
      <c r="AT501" s="150" t="s">
        <v>165</v>
      </c>
      <c r="AU501" s="150" t="s">
        <v>82</v>
      </c>
      <c r="AV501" s="12" t="s">
        <v>82</v>
      </c>
      <c r="AW501" s="12" t="s">
        <v>33</v>
      </c>
      <c r="AX501" s="12" t="s">
        <v>80</v>
      </c>
      <c r="AY501" s="150" t="s">
        <v>147</v>
      </c>
    </row>
    <row r="502" spans="2:65" s="1" customFormat="1" ht="24.15" customHeight="1">
      <c r="B502" s="131"/>
      <c r="C502" s="132" t="s">
        <v>947</v>
      </c>
      <c r="D502" s="132" t="s">
        <v>150</v>
      </c>
      <c r="E502" s="133" t="s">
        <v>948</v>
      </c>
      <c r="F502" s="134" t="s">
        <v>949</v>
      </c>
      <c r="G502" s="135" t="s">
        <v>259</v>
      </c>
      <c r="H502" s="136">
        <v>0.85399999999999998</v>
      </c>
      <c r="I502" s="137"/>
      <c r="J502" s="138">
        <f>ROUND(I502*H502,2)</f>
        <v>0</v>
      </c>
      <c r="K502" s="134" t="s">
        <v>241</v>
      </c>
      <c r="L502" s="32"/>
      <c r="M502" s="139" t="s">
        <v>3</v>
      </c>
      <c r="N502" s="140" t="s">
        <v>43</v>
      </c>
      <c r="P502" s="141">
        <f>O502*H502</f>
        <v>0</v>
      </c>
      <c r="Q502" s="141">
        <v>0</v>
      </c>
      <c r="R502" s="141">
        <f>Q502*H502</f>
        <v>0</v>
      </c>
      <c r="S502" s="141">
        <v>0</v>
      </c>
      <c r="T502" s="142">
        <f>S502*H502</f>
        <v>0</v>
      </c>
      <c r="AR502" s="143" t="s">
        <v>528</v>
      </c>
      <c r="AT502" s="143" t="s">
        <v>150</v>
      </c>
      <c r="AU502" s="143" t="s">
        <v>82</v>
      </c>
      <c r="AY502" s="17" t="s">
        <v>147</v>
      </c>
      <c r="BE502" s="144">
        <f>IF(N502="základní",J502,0)</f>
        <v>0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7" t="s">
        <v>80</v>
      </c>
      <c r="BK502" s="144">
        <f>ROUND(I502*H502,2)</f>
        <v>0</v>
      </c>
      <c r="BL502" s="17" t="s">
        <v>528</v>
      </c>
      <c r="BM502" s="143" t="s">
        <v>950</v>
      </c>
    </row>
    <row r="503" spans="2:65" s="1" customFormat="1">
      <c r="B503" s="32"/>
      <c r="D503" s="159" t="s">
        <v>243</v>
      </c>
      <c r="F503" s="160" t="s">
        <v>951</v>
      </c>
      <c r="I503" s="147"/>
      <c r="L503" s="32"/>
      <c r="M503" s="148"/>
      <c r="T503" s="53"/>
      <c r="AT503" s="17" t="s">
        <v>243</v>
      </c>
      <c r="AU503" s="17" t="s">
        <v>82</v>
      </c>
    </row>
    <row r="504" spans="2:65" s="11" customFormat="1" ht="22.95" customHeight="1">
      <c r="B504" s="119"/>
      <c r="D504" s="120" t="s">
        <v>71</v>
      </c>
      <c r="E504" s="129" t="s">
        <v>952</v>
      </c>
      <c r="F504" s="129" t="s">
        <v>953</v>
      </c>
      <c r="I504" s="122"/>
      <c r="J504" s="130">
        <f>BK504</f>
        <v>0</v>
      </c>
      <c r="L504" s="119"/>
      <c r="M504" s="124"/>
      <c r="P504" s="125">
        <f>SUM(P505:P547)</f>
        <v>0</v>
      </c>
      <c r="R504" s="125">
        <f>SUM(R505:R547)</f>
        <v>1.60185</v>
      </c>
      <c r="T504" s="126">
        <f>SUM(T505:T547)</f>
        <v>0</v>
      </c>
      <c r="AR504" s="120" t="s">
        <v>82</v>
      </c>
      <c r="AT504" s="127" t="s">
        <v>71</v>
      </c>
      <c r="AU504" s="127" t="s">
        <v>80</v>
      </c>
      <c r="AY504" s="120" t="s">
        <v>147</v>
      </c>
      <c r="BK504" s="128">
        <f>SUM(BK505:BK547)</f>
        <v>0</v>
      </c>
    </row>
    <row r="505" spans="2:65" s="1" customFormat="1" ht="16.5" customHeight="1">
      <c r="B505" s="131"/>
      <c r="C505" s="132" t="s">
        <v>954</v>
      </c>
      <c r="D505" s="132" t="s">
        <v>150</v>
      </c>
      <c r="E505" s="133" t="s">
        <v>955</v>
      </c>
      <c r="F505" s="134" t="s">
        <v>956</v>
      </c>
      <c r="G505" s="135" t="s">
        <v>366</v>
      </c>
      <c r="H505" s="136">
        <v>2</v>
      </c>
      <c r="I505" s="137"/>
      <c r="J505" s="138">
        <f>ROUND(I505*H505,2)</f>
        <v>0</v>
      </c>
      <c r="K505" s="134" t="s">
        <v>241</v>
      </c>
      <c r="L505" s="32"/>
      <c r="M505" s="139" t="s">
        <v>3</v>
      </c>
      <c r="N505" s="140" t="s">
        <v>43</v>
      </c>
      <c r="P505" s="141">
        <f>O505*H505</f>
        <v>0</v>
      </c>
      <c r="Q505" s="141">
        <v>0</v>
      </c>
      <c r="R505" s="141">
        <f>Q505*H505</f>
        <v>0</v>
      </c>
      <c r="S505" s="141">
        <v>0</v>
      </c>
      <c r="T505" s="142">
        <f>S505*H505</f>
        <v>0</v>
      </c>
      <c r="AR505" s="143" t="s">
        <v>528</v>
      </c>
      <c r="AT505" s="143" t="s">
        <v>150</v>
      </c>
      <c r="AU505" s="143" t="s">
        <v>82</v>
      </c>
      <c r="AY505" s="17" t="s">
        <v>147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7" t="s">
        <v>80</v>
      </c>
      <c r="BK505" s="144">
        <f>ROUND(I505*H505,2)</f>
        <v>0</v>
      </c>
      <c r="BL505" s="17" t="s">
        <v>528</v>
      </c>
      <c r="BM505" s="143" t="s">
        <v>957</v>
      </c>
    </row>
    <row r="506" spans="2:65" s="1" customFormat="1">
      <c r="B506" s="32"/>
      <c r="D506" s="159" t="s">
        <v>243</v>
      </c>
      <c r="F506" s="160" t="s">
        <v>958</v>
      </c>
      <c r="I506" s="147"/>
      <c r="L506" s="32"/>
      <c r="M506" s="148"/>
      <c r="T506" s="53"/>
      <c r="AT506" s="17" t="s">
        <v>243</v>
      </c>
      <c r="AU506" s="17" t="s">
        <v>82</v>
      </c>
    </row>
    <row r="507" spans="2:65" s="13" customFormat="1">
      <c r="B507" s="161"/>
      <c r="D507" s="145" t="s">
        <v>165</v>
      </c>
      <c r="E507" s="162" t="s">
        <v>3</v>
      </c>
      <c r="F507" s="163" t="s">
        <v>793</v>
      </c>
      <c r="H507" s="162" t="s">
        <v>3</v>
      </c>
      <c r="I507" s="164"/>
      <c r="L507" s="161"/>
      <c r="M507" s="165"/>
      <c r="T507" s="166"/>
      <c r="AT507" s="162" t="s">
        <v>165</v>
      </c>
      <c r="AU507" s="162" t="s">
        <v>82</v>
      </c>
      <c r="AV507" s="13" t="s">
        <v>80</v>
      </c>
      <c r="AW507" s="13" t="s">
        <v>33</v>
      </c>
      <c r="AX507" s="13" t="s">
        <v>72</v>
      </c>
      <c r="AY507" s="162" t="s">
        <v>147</v>
      </c>
    </row>
    <row r="508" spans="2:65" s="13" customFormat="1">
      <c r="B508" s="161"/>
      <c r="D508" s="145" t="s">
        <v>165</v>
      </c>
      <c r="E508" s="162" t="s">
        <v>3</v>
      </c>
      <c r="F508" s="163" t="s">
        <v>959</v>
      </c>
      <c r="H508" s="162" t="s">
        <v>3</v>
      </c>
      <c r="I508" s="164"/>
      <c r="L508" s="161"/>
      <c r="M508" s="165"/>
      <c r="T508" s="166"/>
      <c r="AT508" s="162" t="s">
        <v>165</v>
      </c>
      <c r="AU508" s="162" t="s">
        <v>82</v>
      </c>
      <c r="AV508" s="13" t="s">
        <v>80</v>
      </c>
      <c r="AW508" s="13" t="s">
        <v>33</v>
      </c>
      <c r="AX508" s="13" t="s">
        <v>72</v>
      </c>
      <c r="AY508" s="162" t="s">
        <v>147</v>
      </c>
    </row>
    <row r="509" spans="2:65" s="12" customFormat="1">
      <c r="B509" s="149"/>
      <c r="D509" s="145" t="s">
        <v>165</v>
      </c>
      <c r="E509" s="150" t="s">
        <v>3</v>
      </c>
      <c r="F509" s="151" t="s">
        <v>82</v>
      </c>
      <c r="H509" s="152">
        <v>2</v>
      </c>
      <c r="I509" s="153"/>
      <c r="L509" s="149"/>
      <c r="M509" s="154"/>
      <c r="T509" s="155"/>
      <c r="AT509" s="150" t="s">
        <v>165</v>
      </c>
      <c r="AU509" s="150" t="s">
        <v>82</v>
      </c>
      <c r="AV509" s="12" t="s">
        <v>82</v>
      </c>
      <c r="AW509" s="12" t="s">
        <v>33</v>
      </c>
      <c r="AX509" s="12" t="s">
        <v>80</v>
      </c>
      <c r="AY509" s="150" t="s">
        <v>147</v>
      </c>
    </row>
    <row r="510" spans="2:65" s="1" customFormat="1" ht="16.5" customHeight="1">
      <c r="B510" s="131"/>
      <c r="C510" s="181" t="s">
        <v>960</v>
      </c>
      <c r="D510" s="181" t="s">
        <v>474</v>
      </c>
      <c r="E510" s="182" t="s">
        <v>961</v>
      </c>
      <c r="F510" s="183" t="s">
        <v>962</v>
      </c>
      <c r="G510" s="184" t="s">
        <v>366</v>
      </c>
      <c r="H510" s="185">
        <v>2</v>
      </c>
      <c r="I510" s="186"/>
      <c r="J510" s="187">
        <f>ROUND(I510*H510,2)</f>
        <v>0</v>
      </c>
      <c r="K510" s="183" t="s">
        <v>573</v>
      </c>
      <c r="L510" s="188"/>
      <c r="M510" s="189" t="s">
        <v>3</v>
      </c>
      <c r="N510" s="190" t="s">
        <v>43</v>
      </c>
      <c r="P510" s="141">
        <f>O510*H510</f>
        <v>0</v>
      </c>
      <c r="Q510" s="141">
        <v>0.1</v>
      </c>
      <c r="R510" s="141">
        <f>Q510*H510</f>
        <v>0.2</v>
      </c>
      <c r="S510" s="141">
        <v>0</v>
      </c>
      <c r="T510" s="142">
        <f>S510*H510</f>
        <v>0</v>
      </c>
      <c r="AR510" s="143" t="s">
        <v>630</v>
      </c>
      <c r="AT510" s="143" t="s">
        <v>474</v>
      </c>
      <c r="AU510" s="143" t="s">
        <v>82</v>
      </c>
      <c r="AY510" s="17" t="s">
        <v>147</v>
      </c>
      <c r="BE510" s="144">
        <f>IF(N510="základní",J510,0)</f>
        <v>0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7" t="s">
        <v>80</v>
      </c>
      <c r="BK510" s="144">
        <f>ROUND(I510*H510,2)</f>
        <v>0</v>
      </c>
      <c r="BL510" s="17" t="s">
        <v>528</v>
      </c>
      <c r="BM510" s="143" t="s">
        <v>963</v>
      </c>
    </row>
    <row r="511" spans="2:65" s="12" customFormat="1">
      <c r="B511" s="149"/>
      <c r="D511" s="145" t="s">
        <v>165</v>
      </c>
      <c r="E511" s="150" t="s">
        <v>3</v>
      </c>
      <c r="F511" s="151" t="s">
        <v>82</v>
      </c>
      <c r="H511" s="152">
        <v>2</v>
      </c>
      <c r="I511" s="153"/>
      <c r="L511" s="149"/>
      <c r="M511" s="154"/>
      <c r="T511" s="155"/>
      <c r="AT511" s="150" t="s">
        <v>165</v>
      </c>
      <c r="AU511" s="150" t="s">
        <v>82</v>
      </c>
      <c r="AV511" s="12" t="s">
        <v>82</v>
      </c>
      <c r="AW511" s="12" t="s">
        <v>33</v>
      </c>
      <c r="AX511" s="12" t="s">
        <v>80</v>
      </c>
      <c r="AY511" s="150" t="s">
        <v>147</v>
      </c>
    </row>
    <row r="512" spans="2:65" s="1" customFormat="1" ht="21.75" customHeight="1">
      <c r="B512" s="131"/>
      <c r="C512" s="132" t="s">
        <v>964</v>
      </c>
      <c r="D512" s="132" t="s">
        <v>150</v>
      </c>
      <c r="E512" s="133" t="s">
        <v>965</v>
      </c>
      <c r="F512" s="134" t="s">
        <v>966</v>
      </c>
      <c r="G512" s="135" t="s">
        <v>366</v>
      </c>
      <c r="H512" s="136">
        <v>2</v>
      </c>
      <c r="I512" s="137"/>
      <c r="J512" s="138">
        <f>ROUND(I512*H512,2)</f>
        <v>0</v>
      </c>
      <c r="K512" s="134" t="s">
        <v>241</v>
      </c>
      <c r="L512" s="32"/>
      <c r="M512" s="139" t="s">
        <v>3</v>
      </c>
      <c r="N512" s="140" t="s">
        <v>43</v>
      </c>
      <c r="P512" s="141">
        <f>O512*H512</f>
        <v>0</v>
      </c>
      <c r="Q512" s="141">
        <v>0.02</v>
      </c>
      <c r="R512" s="141">
        <f>Q512*H512</f>
        <v>0.04</v>
      </c>
      <c r="S512" s="141">
        <v>0</v>
      </c>
      <c r="T512" s="142">
        <f>S512*H512</f>
        <v>0</v>
      </c>
      <c r="AR512" s="143" t="s">
        <v>528</v>
      </c>
      <c r="AT512" s="143" t="s">
        <v>150</v>
      </c>
      <c r="AU512" s="143" t="s">
        <v>82</v>
      </c>
      <c r="AY512" s="17" t="s">
        <v>147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80</v>
      </c>
      <c r="BK512" s="144">
        <f>ROUND(I512*H512,2)</f>
        <v>0</v>
      </c>
      <c r="BL512" s="17" t="s">
        <v>528</v>
      </c>
      <c r="BM512" s="143" t="s">
        <v>967</v>
      </c>
    </row>
    <row r="513" spans="2:65" s="1" customFormat="1">
      <c r="B513" s="32"/>
      <c r="D513" s="159" t="s">
        <v>243</v>
      </c>
      <c r="F513" s="160" t="s">
        <v>968</v>
      </c>
      <c r="I513" s="147"/>
      <c r="L513" s="32"/>
      <c r="M513" s="148"/>
      <c r="T513" s="53"/>
      <c r="AT513" s="17" t="s">
        <v>243</v>
      </c>
      <c r="AU513" s="17" t="s">
        <v>82</v>
      </c>
    </row>
    <row r="514" spans="2:65" s="13" customFormat="1">
      <c r="B514" s="161"/>
      <c r="D514" s="145" t="s">
        <v>165</v>
      </c>
      <c r="E514" s="162" t="s">
        <v>3</v>
      </c>
      <c r="F514" s="163" t="s">
        <v>793</v>
      </c>
      <c r="H514" s="162" t="s">
        <v>3</v>
      </c>
      <c r="I514" s="164"/>
      <c r="L514" s="161"/>
      <c r="M514" s="165"/>
      <c r="T514" s="166"/>
      <c r="AT514" s="162" t="s">
        <v>165</v>
      </c>
      <c r="AU514" s="162" t="s">
        <v>82</v>
      </c>
      <c r="AV514" s="13" t="s">
        <v>80</v>
      </c>
      <c r="AW514" s="13" t="s">
        <v>33</v>
      </c>
      <c r="AX514" s="13" t="s">
        <v>72</v>
      </c>
      <c r="AY514" s="162" t="s">
        <v>147</v>
      </c>
    </row>
    <row r="515" spans="2:65" s="13" customFormat="1">
      <c r="B515" s="161"/>
      <c r="D515" s="145" t="s">
        <v>165</v>
      </c>
      <c r="E515" s="162" t="s">
        <v>3</v>
      </c>
      <c r="F515" s="163" t="s">
        <v>969</v>
      </c>
      <c r="H515" s="162" t="s">
        <v>3</v>
      </c>
      <c r="I515" s="164"/>
      <c r="L515" s="161"/>
      <c r="M515" s="165"/>
      <c r="T515" s="166"/>
      <c r="AT515" s="162" t="s">
        <v>165</v>
      </c>
      <c r="AU515" s="162" t="s">
        <v>82</v>
      </c>
      <c r="AV515" s="13" t="s">
        <v>80</v>
      </c>
      <c r="AW515" s="13" t="s">
        <v>33</v>
      </c>
      <c r="AX515" s="13" t="s">
        <v>72</v>
      </c>
      <c r="AY515" s="162" t="s">
        <v>147</v>
      </c>
    </row>
    <row r="516" spans="2:65" s="12" customFormat="1">
      <c r="B516" s="149"/>
      <c r="D516" s="145" t="s">
        <v>165</v>
      </c>
      <c r="E516" s="150" t="s">
        <v>3</v>
      </c>
      <c r="F516" s="151" t="s">
        <v>80</v>
      </c>
      <c r="H516" s="152">
        <v>1</v>
      </c>
      <c r="I516" s="153"/>
      <c r="L516" s="149"/>
      <c r="M516" s="154"/>
      <c r="T516" s="155"/>
      <c r="AT516" s="150" t="s">
        <v>165</v>
      </c>
      <c r="AU516" s="150" t="s">
        <v>82</v>
      </c>
      <c r="AV516" s="12" t="s">
        <v>82</v>
      </c>
      <c r="AW516" s="12" t="s">
        <v>33</v>
      </c>
      <c r="AX516" s="12" t="s">
        <v>72</v>
      </c>
      <c r="AY516" s="150" t="s">
        <v>147</v>
      </c>
    </row>
    <row r="517" spans="2:65" s="13" customFormat="1">
      <c r="B517" s="161"/>
      <c r="D517" s="145" t="s">
        <v>165</v>
      </c>
      <c r="E517" s="162" t="s">
        <v>3</v>
      </c>
      <c r="F517" s="163" t="s">
        <v>970</v>
      </c>
      <c r="H517" s="162" t="s">
        <v>3</v>
      </c>
      <c r="I517" s="164"/>
      <c r="L517" s="161"/>
      <c r="M517" s="165"/>
      <c r="T517" s="166"/>
      <c r="AT517" s="162" t="s">
        <v>165</v>
      </c>
      <c r="AU517" s="162" t="s">
        <v>82</v>
      </c>
      <c r="AV517" s="13" t="s">
        <v>80</v>
      </c>
      <c r="AW517" s="13" t="s">
        <v>33</v>
      </c>
      <c r="AX517" s="13" t="s">
        <v>72</v>
      </c>
      <c r="AY517" s="162" t="s">
        <v>147</v>
      </c>
    </row>
    <row r="518" spans="2:65" s="12" customFormat="1">
      <c r="B518" s="149"/>
      <c r="D518" s="145" t="s">
        <v>165</v>
      </c>
      <c r="E518" s="150" t="s">
        <v>3</v>
      </c>
      <c r="F518" s="151" t="s">
        <v>80</v>
      </c>
      <c r="H518" s="152">
        <v>1</v>
      </c>
      <c r="I518" s="153"/>
      <c r="L518" s="149"/>
      <c r="M518" s="154"/>
      <c r="T518" s="155"/>
      <c r="AT518" s="150" t="s">
        <v>165</v>
      </c>
      <c r="AU518" s="150" t="s">
        <v>82</v>
      </c>
      <c r="AV518" s="12" t="s">
        <v>82</v>
      </c>
      <c r="AW518" s="12" t="s">
        <v>33</v>
      </c>
      <c r="AX518" s="12" t="s">
        <v>72</v>
      </c>
      <c r="AY518" s="150" t="s">
        <v>147</v>
      </c>
    </row>
    <row r="519" spans="2:65" s="14" customFormat="1">
      <c r="B519" s="167"/>
      <c r="D519" s="145" t="s">
        <v>165</v>
      </c>
      <c r="E519" s="168" t="s">
        <v>3</v>
      </c>
      <c r="F519" s="169" t="s">
        <v>247</v>
      </c>
      <c r="H519" s="170">
        <v>2</v>
      </c>
      <c r="I519" s="171"/>
      <c r="L519" s="167"/>
      <c r="M519" s="172"/>
      <c r="T519" s="173"/>
      <c r="AT519" s="168" t="s">
        <v>165</v>
      </c>
      <c r="AU519" s="168" t="s">
        <v>82</v>
      </c>
      <c r="AV519" s="14" t="s">
        <v>173</v>
      </c>
      <c r="AW519" s="14" t="s">
        <v>33</v>
      </c>
      <c r="AX519" s="14" t="s">
        <v>80</v>
      </c>
      <c r="AY519" s="168" t="s">
        <v>147</v>
      </c>
    </row>
    <row r="520" spans="2:65" s="1" customFormat="1" ht="16.5" customHeight="1">
      <c r="B520" s="131"/>
      <c r="C520" s="181" t="s">
        <v>971</v>
      </c>
      <c r="D520" s="181" t="s">
        <v>474</v>
      </c>
      <c r="E520" s="182" t="s">
        <v>972</v>
      </c>
      <c r="F520" s="183" t="s">
        <v>973</v>
      </c>
      <c r="G520" s="184" t="s">
        <v>366</v>
      </c>
      <c r="H520" s="185">
        <v>1</v>
      </c>
      <c r="I520" s="186"/>
      <c r="J520" s="187">
        <f>ROUND(I520*H520,2)</f>
        <v>0</v>
      </c>
      <c r="K520" s="183" t="s">
        <v>573</v>
      </c>
      <c r="L520" s="188"/>
      <c r="M520" s="189" t="s">
        <v>3</v>
      </c>
      <c r="N520" s="190" t="s">
        <v>43</v>
      </c>
      <c r="P520" s="141">
        <f>O520*H520</f>
        <v>0</v>
      </c>
      <c r="Q520" s="141">
        <v>0.2</v>
      </c>
      <c r="R520" s="141">
        <f>Q520*H520</f>
        <v>0.2</v>
      </c>
      <c r="S520" s="141">
        <v>0</v>
      </c>
      <c r="T520" s="142">
        <f>S520*H520</f>
        <v>0</v>
      </c>
      <c r="AR520" s="143" t="s">
        <v>630</v>
      </c>
      <c r="AT520" s="143" t="s">
        <v>474</v>
      </c>
      <c r="AU520" s="143" t="s">
        <v>82</v>
      </c>
      <c r="AY520" s="17" t="s">
        <v>147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80</v>
      </c>
      <c r="BK520" s="144">
        <f>ROUND(I520*H520,2)</f>
        <v>0</v>
      </c>
      <c r="BL520" s="17" t="s">
        <v>528</v>
      </c>
      <c r="BM520" s="143" t="s">
        <v>974</v>
      </c>
    </row>
    <row r="521" spans="2:65" s="12" customFormat="1">
      <c r="B521" s="149"/>
      <c r="D521" s="145" t="s">
        <v>165</v>
      </c>
      <c r="E521" s="150" t="s">
        <v>3</v>
      </c>
      <c r="F521" s="151" t="s">
        <v>80</v>
      </c>
      <c r="H521" s="152">
        <v>1</v>
      </c>
      <c r="I521" s="153"/>
      <c r="L521" s="149"/>
      <c r="M521" s="154"/>
      <c r="T521" s="155"/>
      <c r="AT521" s="150" t="s">
        <v>165</v>
      </c>
      <c r="AU521" s="150" t="s">
        <v>82</v>
      </c>
      <c r="AV521" s="12" t="s">
        <v>82</v>
      </c>
      <c r="AW521" s="12" t="s">
        <v>33</v>
      </c>
      <c r="AX521" s="12" t="s">
        <v>80</v>
      </c>
      <c r="AY521" s="150" t="s">
        <v>147</v>
      </c>
    </row>
    <row r="522" spans="2:65" s="1" customFormat="1" ht="16.5" customHeight="1">
      <c r="B522" s="131"/>
      <c r="C522" s="181" t="s">
        <v>975</v>
      </c>
      <c r="D522" s="181" t="s">
        <v>474</v>
      </c>
      <c r="E522" s="182" t="s">
        <v>976</v>
      </c>
      <c r="F522" s="183" t="s">
        <v>977</v>
      </c>
      <c r="G522" s="184" t="s">
        <v>366</v>
      </c>
      <c r="H522" s="185">
        <v>1</v>
      </c>
      <c r="I522" s="186"/>
      <c r="J522" s="187">
        <f>ROUND(I522*H522,2)</f>
        <v>0</v>
      </c>
      <c r="K522" s="183" t="s">
        <v>573</v>
      </c>
      <c r="L522" s="188"/>
      <c r="M522" s="189" t="s">
        <v>3</v>
      </c>
      <c r="N522" s="190" t="s">
        <v>43</v>
      </c>
      <c r="P522" s="141">
        <f>O522*H522</f>
        <v>0</v>
      </c>
      <c r="Q522" s="141">
        <v>0.2</v>
      </c>
      <c r="R522" s="141">
        <f>Q522*H522</f>
        <v>0.2</v>
      </c>
      <c r="S522" s="141">
        <v>0</v>
      </c>
      <c r="T522" s="142">
        <f>S522*H522</f>
        <v>0</v>
      </c>
      <c r="AR522" s="143" t="s">
        <v>630</v>
      </c>
      <c r="AT522" s="143" t="s">
        <v>474</v>
      </c>
      <c r="AU522" s="143" t="s">
        <v>82</v>
      </c>
      <c r="AY522" s="17" t="s">
        <v>147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7" t="s">
        <v>80</v>
      </c>
      <c r="BK522" s="144">
        <f>ROUND(I522*H522,2)</f>
        <v>0</v>
      </c>
      <c r="BL522" s="17" t="s">
        <v>528</v>
      </c>
      <c r="BM522" s="143" t="s">
        <v>978</v>
      </c>
    </row>
    <row r="523" spans="2:65" s="12" customFormat="1">
      <c r="B523" s="149"/>
      <c r="D523" s="145" t="s">
        <v>165</v>
      </c>
      <c r="E523" s="150" t="s">
        <v>3</v>
      </c>
      <c r="F523" s="151" t="s">
        <v>80</v>
      </c>
      <c r="H523" s="152">
        <v>1</v>
      </c>
      <c r="I523" s="153"/>
      <c r="L523" s="149"/>
      <c r="M523" s="154"/>
      <c r="T523" s="155"/>
      <c r="AT523" s="150" t="s">
        <v>165</v>
      </c>
      <c r="AU523" s="150" t="s">
        <v>82</v>
      </c>
      <c r="AV523" s="12" t="s">
        <v>82</v>
      </c>
      <c r="AW523" s="12" t="s">
        <v>33</v>
      </c>
      <c r="AX523" s="12" t="s">
        <v>80</v>
      </c>
      <c r="AY523" s="150" t="s">
        <v>147</v>
      </c>
    </row>
    <row r="524" spans="2:65" s="1" customFormat="1" ht="37.950000000000003" customHeight="1">
      <c r="B524" s="131"/>
      <c r="C524" s="132" t="s">
        <v>979</v>
      </c>
      <c r="D524" s="132" t="s">
        <v>150</v>
      </c>
      <c r="E524" s="133" t="s">
        <v>980</v>
      </c>
      <c r="F524" s="134" t="s">
        <v>981</v>
      </c>
      <c r="G524" s="135" t="s">
        <v>366</v>
      </c>
      <c r="H524" s="136">
        <v>8</v>
      </c>
      <c r="I524" s="137"/>
      <c r="J524" s="138">
        <f>ROUND(I524*H524,2)</f>
        <v>0</v>
      </c>
      <c r="K524" s="134" t="s">
        <v>241</v>
      </c>
      <c r="L524" s="32"/>
      <c r="M524" s="139" t="s">
        <v>3</v>
      </c>
      <c r="N524" s="140" t="s">
        <v>43</v>
      </c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143" t="s">
        <v>528</v>
      </c>
      <c r="AT524" s="143" t="s">
        <v>150</v>
      </c>
      <c r="AU524" s="143" t="s">
        <v>82</v>
      </c>
      <c r="AY524" s="17" t="s">
        <v>147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80</v>
      </c>
      <c r="BK524" s="144">
        <f>ROUND(I524*H524,2)</f>
        <v>0</v>
      </c>
      <c r="BL524" s="17" t="s">
        <v>528</v>
      </c>
      <c r="BM524" s="143" t="s">
        <v>982</v>
      </c>
    </row>
    <row r="525" spans="2:65" s="1" customFormat="1">
      <c r="B525" s="32"/>
      <c r="D525" s="159" t="s">
        <v>243</v>
      </c>
      <c r="F525" s="160" t="s">
        <v>983</v>
      </c>
      <c r="I525" s="147"/>
      <c r="L525" s="32"/>
      <c r="M525" s="148"/>
      <c r="T525" s="53"/>
      <c r="AT525" s="17" t="s">
        <v>243</v>
      </c>
      <c r="AU525" s="17" t="s">
        <v>82</v>
      </c>
    </row>
    <row r="526" spans="2:65" s="13" customFormat="1">
      <c r="B526" s="161"/>
      <c r="D526" s="145" t="s">
        <v>165</v>
      </c>
      <c r="E526" s="162" t="s">
        <v>3</v>
      </c>
      <c r="F526" s="163" t="s">
        <v>984</v>
      </c>
      <c r="H526" s="162" t="s">
        <v>3</v>
      </c>
      <c r="I526" s="164"/>
      <c r="L526" s="161"/>
      <c r="M526" s="165"/>
      <c r="T526" s="166"/>
      <c r="AT526" s="162" t="s">
        <v>165</v>
      </c>
      <c r="AU526" s="162" t="s">
        <v>82</v>
      </c>
      <c r="AV526" s="13" t="s">
        <v>80</v>
      </c>
      <c r="AW526" s="13" t="s">
        <v>33</v>
      </c>
      <c r="AX526" s="13" t="s">
        <v>72</v>
      </c>
      <c r="AY526" s="162" t="s">
        <v>147</v>
      </c>
    </row>
    <row r="527" spans="2:65" s="12" customFormat="1">
      <c r="B527" s="149"/>
      <c r="D527" s="145" t="s">
        <v>165</v>
      </c>
      <c r="E527" s="150" t="s">
        <v>3</v>
      </c>
      <c r="F527" s="151" t="s">
        <v>194</v>
      </c>
      <c r="H527" s="152">
        <v>8</v>
      </c>
      <c r="I527" s="153"/>
      <c r="L527" s="149"/>
      <c r="M527" s="154"/>
      <c r="T527" s="155"/>
      <c r="AT527" s="150" t="s">
        <v>165</v>
      </c>
      <c r="AU527" s="150" t="s">
        <v>82</v>
      </c>
      <c r="AV527" s="12" t="s">
        <v>82</v>
      </c>
      <c r="AW527" s="12" t="s">
        <v>33</v>
      </c>
      <c r="AX527" s="12" t="s">
        <v>80</v>
      </c>
      <c r="AY527" s="150" t="s">
        <v>147</v>
      </c>
    </row>
    <row r="528" spans="2:65" s="1" customFormat="1" ht="16.5" customHeight="1">
      <c r="B528" s="131"/>
      <c r="C528" s="181" t="s">
        <v>985</v>
      </c>
      <c r="D528" s="181" t="s">
        <v>474</v>
      </c>
      <c r="E528" s="182" t="s">
        <v>986</v>
      </c>
      <c r="F528" s="183" t="s">
        <v>987</v>
      </c>
      <c r="G528" s="184" t="s">
        <v>366</v>
      </c>
      <c r="H528" s="185">
        <v>8</v>
      </c>
      <c r="I528" s="186"/>
      <c r="J528" s="187">
        <f>ROUND(I528*H528,2)</f>
        <v>0</v>
      </c>
      <c r="K528" s="183" t="s">
        <v>241</v>
      </c>
      <c r="L528" s="188"/>
      <c r="M528" s="189" t="s">
        <v>3</v>
      </c>
      <c r="N528" s="190" t="s">
        <v>43</v>
      </c>
      <c r="P528" s="141">
        <f>O528*H528</f>
        <v>0</v>
      </c>
      <c r="Q528" s="141">
        <v>2.9499999999999999E-3</v>
      </c>
      <c r="R528" s="141">
        <f>Q528*H528</f>
        <v>2.3599999999999999E-2</v>
      </c>
      <c r="S528" s="141">
        <v>0</v>
      </c>
      <c r="T528" s="142">
        <f>S528*H528</f>
        <v>0</v>
      </c>
      <c r="AR528" s="143" t="s">
        <v>630</v>
      </c>
      <c r="AT528" s="143" t="s">
        <v>474</v>
      </c>
      <c r="AU528" s="143" t="s">
        <v>82</v>
      </c>
      <c r="AY528" s="17" t="s">
        <v>147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7" t="s">
        <v>80</v>
      </c>
      <c r="BK528" s="144">
        <f>ROUND(I528*H528,2)</f>
        <v>0</v>
      </c>
      <c r="BL528" s="17" t="s">
        <v>528</v>
      </c>
      <c r="BM528" s="143" t="s">
        <v>988</v>
      </c>
    </row>
    <row r="529" spans="2:65" s="1" customFormat="1" ht="16.5" customHeight="1">
      <c r="B529" s="131"/>
      <c r="C529" s="132" t="s">
        <v>989</v>
      </c>
      <c r="D529" s="132" t="s">
        <v>150</v>
      </c>
      <c r="E529" s="133" t="s">
        <v>990</v>
      </c>
      <c r="F529" s="134" t="s">
        <v>991</v>
      </c>
      <c r="G529" s="135" t="s">
        <v>716</v>
      </c>
      <c r="H529" s="136">
        <v>565</v>
      </c>
      <c r="I529" s="137"/>
      <c r="J529" s="138">
        <f>ROUND(I529*H529,2)</f>
        <v>0</v>
      </c>
      <c r="K529" s="134" t="s">
        <v>241</v>
      </c>
      <c r="L529" s="32"/>
      <c r="M529" s="139" t="s">
        <v>3</v>
      </c>
      <c r="N529" s="140" t="s">
        <v>43</v>
      </c>
      <c r="P529" s="141">
        <f>O529*H529</f>
        <v>0</v>
      </c>
      <c r="Q529" s="141">
        <v>5.0000000000000002E-5</v>
      </c>
      <c r="R529" s="141">
        <f>Q529*H529</f>
        <v>2.8250000000000001E-2</v>
      </c>
      <c r="S529" s="141">
        <v>0</v>
      </c>
      <c r="T529" s="142">
        <f>S529*H529</f>
        <v>0</v>
      </c>
      <c r="AR529" s="143" t="s">
        <v>528</v>
      </c>
      <c r="AT529" s="143" t="s">
        <v>150</v>
      </c>
      <c r="AU529" s="143" t="s">
        <v>82</v>
      </c>
      <c r="AY529" s="17" t="s">
        <v>147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80</v>
      </c>
      <c r="BK529" s="144">
        <f>ROUND(I529*H529,2)</f>
        <v>0</v>
      </c>
      <c r="BL529" s="17" t="s">
        <v>528</v>
      </c>
      <c r="BM529" s="143" t="s">
        <v>992</v>
      </c>
    </row>
    <row r="530" spans="2:65" s="1" customFormat="1">
      <c r="B530" s="32"/>
      <c r="D530" s="159" t="s">
        <v>243</v>
      </c>
      <c r="F530" s="160" t="s">
        <v>993</v>
      </c>
      <c r="I530" s="147"/>
      <c r="L530" s="32"/>
      <c r="M530" s="148"/>
      <c r="T530" s="53"/>
      <c r="AT530" s="17" t="s">
        <v>243</v>
      </c>
      <c r="AU530" s="17" t="s">
        <v>82</v>
      </c>
    </row>
    <row r="531" spans="2:65" s="12" customFormat="1">
      <c r="B531" s="149"/>
      <c r="D531" s="145" t="s">
        <v>165</v>
      </c>
      <c r="E531" s="150" t="s">
        <v>3</v>
      </c>
      <c r="F531" s="151" t="s">
        <v>994</v>
      </c>
      <c r="H531" s="152">
        <v>565</v>
      </c>
      <c r="I531" s="153"/>
      <c r="L531" s="149"/>
      <c r="M531" s="154"/>
      <c r="T531" s="155"/>
      <c r="AT531" s="150" t="s">
        <v>165</v>
      </c>
      <c r="AU531" s="150" t="s">
        <v>82</v>
      </c>
      <c r="AV531" s="12" t="s">
        <v>82</v>
      </c>
      <c r="AW531" s="12" t="s">
        <v>33</v>
      </c>
      <c r="AX531" s="12" t="s">
        <v>80</v>
      </c>
      <c r="AY531" s="150" t="s">
        <v>147</v>
      </c>
    </row>
    <row r="532" spans="2:65" s="1" customFormat="1" ht="16.5" customHeight="1">
      <c r="B532" s="131"/>
      <c r="C532" s="181" t="s">
        <v>995</v>
      </c>
      <c r="D532" s="181" t="s">
        <v>474</v>
      </c>
      <c r="E532" s="182" t="s">
        <v>996</v>
      </c>
      <c r="F532" s="183" t="s">
        <v>997</v>
      </c>
      <c r="G532" s="184" t="s">
        <v>366</v>
      </c>
      <c r="H532" s="185">
        <v>1</v>
      </c>
      <c r="I532" s="186"/>
      <c r="J532" s="187">
        <f>ROUND(I532*H532,2)</f>
        <v>0</v>
      </c>
      <c r="K532" s="183" t="s">
        <v>573</v>
      </c>
      <c r="L532" s="188"/>
      <c r="M532" s="189" t="s">
        <v>3</v>
      </c>
      <c r="N532" s="190" t="s">
        <v>43</v>
      </c>
      <c r="P532" s="141">
        <f>O532*H532</f>
        <v>0</v>
      </c>
      <c r="Q532" s="141">
        <v>0.56999999999999995</v>
      </c>
      <c r="R532" s="141">
        <f>Q532*H532</f>
        <v>0.56999999999999995</v>
      </c>
      <c r="S532" s="141">
        <v>0</v>
      </c>
      <c r="T532" s="142">
        <f>S532*H532</f>
        <v>0</v>
      </c>
      <c r="AR532" s="143" t="s">
        <v>630</v>
      </c>
      <c r="AT532" s="143" t="s">
        <v>474</v>
      </c>
      <c r="AU532" s="143" t="s">
        <v>82</v>
      </c>
      <c r="AY532" s="17" t="s">
        <v>147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80</v>
      </c>
      <c r="BK532" s="144">
        <f>ROUND(I532*H532,2)</f>
        <v>0</v>
      </c>
      <c r="BL532" s="17" t="s">
        <v>528</v>
      </c>
      <c r="BM532" s="143" t="s">
        <v>998</v>
      </c>
    </row>
    <row r="533" spans="2:65" s="12" customFormat="1">
      <c r="B533" s="149"/>
      <c r="D533" s="145" t="s">
        <v>165</v>
      </c>
      <c r="E533" s="150" t="s">
        <v>3</v>
      </c>
      <c r="F533" s="151" t="s">
        <v>80</v>
      </c>
      <c r="H533" s="152">
        <v>1</v>
      </c>
      <c r="I533" s="153"/>
      <c r="L533" s="149"/>
      <c r="M533" s="154"/>
      <c r="T533" s="155"/>
      <c r="AT533" s="150" t="s">
        <v>165</v>
      </c>
      <c r="AU533" s="150" t="s">
        <v>82</v>
      </c>
      <c r="AV533" s="12" t="s">
        <v>82</v>
      </c>
      <c r="AW533" s="12" t="s">
        <v>33</v>
      </c>
      <c r="AX533" s="12" t="s">
        <v>80</v>
      </c>
      <c r="AY533" s="150" t="s">
        <v>147</v>
      </c>
    </row>
    <row r="534" spans="2:65" s="1" customFormat="1" ht="49.2" customHeight="1">
      <c r="B534" s="131"/>
      <c r="C534" s="132" t="s">
        <v>999</v>
      </c>
      <c r="D534" s="132" t="s">
        <v>150</v>
      </c>
      <c r="E534" s="133" t="s">
        <v>1000</v>
      </c>
      <c r="F534" s="134" t="s">
        <v>1001</v>
      </c>
      <c r="G534" s="135" t="s">
        <v>366</v>
      </c>
      <c r="H534" s="136">
        <v>2</v>
      </c>
      <c r="I534" s="137"/>
      <c r="J534" s="138">
        <f>ROUND(I534*H534,2)</f>
        <v>0</v>
      </c>
      <c r="K534" s="134" t="s">
        <v>573</v>
      </c>
      <c r="L534" s="32"/>
      <c r="M534" s="139" t="s">
        <v>3</v>
      </c>
      <c r="N534" s="140" t="s">
        <v>43</v>
      </c>
      <c r="P534" s="141">
        <f>O534*H534</f>
        <v>0</v>
      </c>
      <c r="Q534" s="141">
        <v>0.05</v>
      </c>
      <c r="R534" s="141">
        <f>Q534*H534</f>
        <v>0.1</v>
      </c>
      <c r="S534" s="141">
        <v>0</v>
      </c>
      <c r="T534" s="142">
        <f>S534*H534</f>
        <v>0</v>
      </c>
      <c r="AR534" s="143" t="s">
        <v>528</v>
      </c>
      <c r="AT534" s="143" t="s">
        <v>150</v>
      </c>
      <c r="AU534" s="143" t="s">
        <v>82</v>
      </c>
      <c r="AY534" s="17" t="s">
        <v>147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7" t="s">
        <v>80</v>
      </c>
      <c r="BK534" s="144">
        <f>ROUND(I534*H534,2)</f>
        <v>0</v>
      </c>
      <c r="BL534" s="17" t="s">
        <v>528</v>
      </c>
      <c r="BM534" s="143" t="s">
        <v>1002</v>
      </c>
    </row>
    <row r="535" spans="2:65" s="13" customFormat="1">
      <c r="B535" s="161"/>
      <c r="D535" s="145" t="s">
        <v>165</v>
      </c>
      <c r="E535" s="162" t="s">
        <v>3</v>
      </c>
      <c r="F535" s="163" t="s">
        <v>793</v>
      </c>
      <c r="H535" s="162" t="s">
        <v>3</v>
      </c>
      <c r="I535" s="164"/>
      <c r="L535" s="161"/>
      <c r="M535" s="165"/>
      <c r="T535" s="166"/>
      <c r="AT535" s="162" t="s">
        <v>165</v>
      </c>
      <c r="AU535" s="162" t="s">
        <v>82</v>
      </c>
      <c r="AV535" s="13" t="s">
        <v>80</v>
      </c>
      <c r="AW535" s="13" t="s">
        <v>33</v>
      </c>
      <c r="AX535" s="13" t="s">
        <v>72</v>
      </c>
      <c r="AY535" s="162" t="s">
        <v>147</v>
      </c>
    </row>
    <row r="536" spans="2:65" s="13" customFormat="1">
      <c r="B536" s="161"/>
      <c r="D536" s="145" t="s">
        <v>165</v>
      </c>
      <c r="E536" s="162" t="s">
        <v>3</v>
      </c>
      <c r="F536" s="163" t="s">
        <v>1003</v>
      </c>
      <c r="H536" s="162" t="s">
        <v>3</v>
      </c>
      <c r="I536" s="164"/>
      <c r="L536" s="161"/>
      <c r="M536" s="165"/>
      <c r="T536" s="166"/>
      <c r="AT536" s="162" t="s">
        <v>165</v>
      </c>
      <c r="AU536" s="162" t="s">
        <v>82</v>
      </c>
      <c r="AV536" s="13" t="s">
        <v>80</v>
      </c>
      <c r="AW536" s="13" t="s">
        <v>33</v>
      </c>
      <c r="AX536" s="13" t="s">
        <v>72</v>
      </c>
      <c r="AY536" s="162" t="s">
        <v>147</v>
      </c>
    </row>
    <row r="537" spans="2:65" s="12" customFormat="1">
      <c r="B537" s="149"/>
      <c r="D537" s="145" t="s">
        <v>165</v>
      </c>
      <c r="E537" s="150" t="s">
        <v>3</v>
      </c>
      <c r="F537" s="151" t="s">
        <v>82</v>
      </c>
      <c r="H537" s="152">
        <v>2</v>
      </c>
      <c r="I537" s="153"/>
      <c r="L537" s="149"/>
      <c r="M537" s="154"/>
      <c r="T537" s="155"/>
      <c r="AT537" s="150" t="s">
        <v>165</v>
      </c>
      <c r="AU537" s="150" t="s">
        <v>82</v>
      </c>
      <c r="AV537" s="12" t="s">
        <v>82</v>
      </c>
      <c r="AW537" s="12" t="s">
        <v>33</v>
      </c>
      <c r="AX537" s="12" t="s">
        <v>80</v>
      </c>
      <c r="AY537" s="150" t="s">
        <v>147</v>
      </c>
    </row>
    <row r="538" spans="2:65" s="1" customFormat="1" ht="52.2" customHeight="1">
      <c r="B538" s="131"/>
      <c r="C538" s="132" t="s">
        <v>1004</v>
      </c>
      <c r="D538" s="132" t="s">
        <v>150</v>
      </c>
      <c r="E538" s="133" t="s">
        <v>1005</v>
      </c>
      <c r="F538" s="134" t="s">
        <v>1006</v>
      </c>
      <c r="G538" s="135" t="s">
        <v>366</v>
      </c>
      <c r="H538" s="136">
        <v>2</v>
      </c>
      <c r="I538" s="137"/>
      <c r="J538" s="138">
        <f>ROUND(I538*H538,2)</f>
        <v>0</v>
      </c>
      <c r="K538" s="134" t="s">
        <v>573</v>
      </c>
      <c r="L538" s="32"/>
      <c r="M538" s="139" t="s">
        <v>3</v>
      </c>
      <c r="N538" s="140" t="s">
        <v>43</v>
      </c>
      <c r="P538" s="141">
        <f>O538*H538</f>
        <v>0</v>
      </c>
      <c r="Q538" s="141">
        <v>0.02</v>
      </c>
      <c r="R538" s="141">
        <f>Q538*H538</f>
        <v>0.04</v>
      </c>
      <c r="S538" s="141">
        <v>0</v>
      </c>
      <c r="T538" s="142">
        <f>S538*H538</f>
        <v>0</v>
      </c>
      <c r="AR538" s="143" t="s">
        <v>528</v>
      </c>
      <c r="AT538" s="143" t="s">
        <v>150</v>
      </c>
      <c r="AU538" s="143" t="s">
        <v>82</v>
      </c>
      <c r="AY538" s="17" t="s">
        <v>147</v>
      </c>
      <c r="BE538" s="144">
        <f>IF(N538="základní",J538,0)</f>
        <v>0</v>
      </c>
      <c r="BF538" s="144">
        <f>IF(N538="snížená",J538,0)</f>
        <v>0</v>
      </c>
      <c r="BG538" s="144">
        <f>IF(N538="zákl. přenesená",J538,0)</f>
        <v>0</v>
      </c>
      <c r="BH538" s="144">
        <f>IF(N538="sníž. přenesená",J538,0)</f>
        <v>0</v>
      </c>
      <c r="BI538" s="144">
        <f>IF(N538="nulová",J538,0)</f>
        <v>0</v>
      </c>
      <c r="BJ538" s="17" t="s">
        <v>80</v>
      </c>
      <c r="BK538" s="144">
        <f>ROUND(I538*H538,2)</f>
        <v>0</v>
      </c>
      <c r="BL538" s="17" t="s">
        <v>528</v>
      </c>
      <c r="BM538" s="143" t="s">
        <v>1007</v>
      </c>
    </row>
    <row r="539" spans="2:65" s="13" customFormat="1">
      <c r="B539" s="161"/>
      <c r="D539" s="145" t="s">
        <v>165</v>
      </c>
      <c r="E539" s="162" t="s">
        <v>3</v>
      </c>
      <c r="F539" s="163" t="s">
        <v>793</v>
      </c>
      <c r="H539" s="162" t="s">
        <v>3</v>
      </c>
      <c r="I539" s="164"/>
      <c r="L539" s="161"/>
      <c r="M539" s="165"/>
      <c r="T539" s="166"/>
      <c r="AT539" s="162" t="s">
        <v>165</v>
      </c>
      <c r="AU539" s="162" t="s">
        <v>82</v>
      </c>
      <c r="AV539" s="13" t="s">
        <v>80</v>
      </c>
      <c r="AW539" s="13" t="s">
        <v>33</v>
      </c>
      <c r="AX539" s="13" t="s">
        <v>72</v>
      </c>
      <c r="AY539" s="162" t="s">
        <v>147</v>
      </c>
    </row>
    <row r="540" spans="2:65" s="13" customFormat="1">
      <c r="B540" s="161"/>
      <c r="D540" s="145" t="s">
        <v>165</v>
      </c>
      <c r="E540" s="162" t="s">
        <v>3</v>
      </c>
      <c r="F540" s="163" t="s">
        <v>1008</v>
      </c>
      <c r="H540" s="162" t="s">
        <v>3</v>
      </c>
      <c r="I540" s="164"/>
      <c r="L540" s="161"/>
      <c r="M540" s="165"/>
      <c r="T540" s="166"/>
      <c r="AT540" s="162" t="s">
        <v>165</v>
      </c>
      <c r="AU540" s="162" t="s">
        <v>82</v>
      </c>
      <c r="AV540" s="13" t="s">
        <v>80</v>
      </c>
      <c r="AW540" s="13" t="s">
        <v>33</v>
      </c>
      <c r="AX540" s="13" t="s">
        <v>72</v>
      </c>
      <c r="AY540" s="162" t="s">
        <v>147</v>
      </c>
    </row>
    <row r="541" spans="2:65" s="12" customFormat="1">
      <c r="B541" s="149"/>
      <c r="D541" s="145" t="s">
        <v>165</v>
      </c>
      <c r="E541" s="150" t="s">
        <v>3</v>
      </c>
      <c r="F541" s="151" t="s">
        <v>82</v>
      </c>
      <c r="H541" s="152">
        <v>2</v>
      </c>
      <c r="I541" s="153"/>
      <c r="L541" s="149"/>
      <c r="M541" s="154"/>
      <c r="T541" s="155"/>
      <c r="AT541" s="150" t="s">
        <v>165</v>
      </c>
      <c r="AU541" s="150" t="s">
        <v>82</v>
      </c>
      <c r="AV541" s="12" t="s">
        <v>82</v>
      </c>
      <c r="AW541" s="12" t="s">
        <v>33</v>
      </c>
      <c r="AX541" s="12" t="s">
        <v>80</v>
      </c>
      <c r="AY541" s="150" t="s">
        <v>147</v>
      </c>
    </row>
    <row r="542" spans="2:65" s="1" customFormat="1" ht="52.2" customHeight="1">
      <c r="B542" s="131"/>
      <c r="C542" s="132" t="s">
        <v>1009</v>
      </c>
      <c r="D542" s="132" t="s">
        <v>150</v>
      </c>
      <c r="E542" s="133" t="s">
        <v>1010</v>
      </c>
      <c r="F542" s="134" t="s">
        <v>1011</v>
      </c>
      <c r="G542" s="135" t="s">
        <v>366</v>
      </c>
      <c r="H542" s="136">
        <v>1</v>
      </c>
      <c r="I542" s="137"/>
      <c r="J542" s="138">
        <f>ROUND(I542*H542,2)</f>
        <v>0</v>
      </c>
      <c r="K542" s="134" t="s">
        <v>573</v>
      </c>
      <c r="L542" s="32"/>
      <c r="M542" s="139" t="s">
        <v>3</v>
      </c>
      <c r="N542" s="140" t="s">
        <v>43</v>
      </c>
      <c r="P542" s="141">
        <f>O542*H542</f>
        <v>0</v>
      </c>
      <c r="Q542" s="141">
        <v>0.2</v>
      </c>
      <c r="R542" s="141">
        <f>Q542*H542</f>
        <v>0.2</v>
      </c>
      <c r="S542" s="141">
        <v>0</v>
      </c>
      <c r="T542" s="142">
        <f>S542*H542</f>
        <v>0</v>
      </c>
      <c r="AR542" s="143" t="s">
        <v>528</v>
      </c>
      <c r="AT542" s="143" t="s">
        <v>150</v>
      </c>
      <c r="AU542" s="143" t="s">
        <v>82</v>
      </c>
      <c r="AY542" s="17" t="s">
        <v>147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80</v>
      </c>
      <c r="BK542" s="144">
        <f>ROUND(I542*H542,2)</f>
        <v>0</v>
      </c>
      <c r="BL542" s="17" t="s">
        <v>528</v>
      </c>
      <c r="BM542" s="143" t="s">
        <v>1012</v>
      </c>
    </row>
    <row r="543" spans="2:65" s="13" customFormat="1">
      <c r="B543" s="161"/>
      <c r="D543" s="145" t="s">
        <v>165</v>
      </c>
      <c r="E543" s="162" t="s">
        <v>3</v>
      </c>
      <c r="F543" s="163" t="s">
        <v>793</v>
      </c>
      <c r="H543" s="162" t="s">
        <v>3</v>
      </c>
      <c r="I543" s="164"/>
      <c r="L543" s="161"/>
      <c r="M543" s="165"/>
      <c r="T543" s="166"/>
      <c r="AT543" s="162" t="s">
        <v>165</v>
      </c>
      <c r="AU543" s="162" t="s">
        <v>82</v>
      </c>
      <c r="AV543" s="13" t="s">
        <v>80</v>
      </c>
      <c r="AW543" s="13" t="s">
        <v>33</v>
      </c>
      <c r="AX543" s="13" t="s">
        <v>72</v>
      </c>
      <c r="AY543" s="162" t="s">
        <v>147</v>
      </c>
    </row>
    <row r="544" spans="2:65" s="13" customFormat="1">
      <c r="B544" s="161"/>
      <c r="D544" s="145" t="s">
        <v>165</v>
      </c>
      <c r="E544" s="162" t="s">
        <v>3</v>
      </c>
      <c r="F544" s="163" t="s">
        <v>1013</v>
      </c>
      <c r="H544" s="162" t="s">
        <v>3</v>
      </c>
      <c r="I544" s="164"/>
      <c r="L544" s="161"/>
      <c r="M544" s="165"/>
      <c r="T544" s="166"/>
      <c r="AT544" s="162" t="s">
        <v>165</v>
      </c>
      <c r="AU544" s="162" t="s">
        <v>82</v>
      </c>
      <c r="AV544" s="13" t="s">
        <v>80</v>
      </c>
      <c r="AW544" s="13" t="s">
        <v>33</v>
      </c>
      <c r="AX544" s="13" t="s">
        <v>72</v>
      </c>
      <c r="AY544" s="162" t="s">
        <v>147</v>
      </c>
    </row>
    <row r="545" spans="2:65" s="12" customFormat="1">
      <c r="B545" s="149"/>
      <c r="D545" s="145" t="s">
        <v>165</v>
      </c>
      <c r="E545" s="150" t="s">
        <v>3</v>
      </c>
      <c r="F545" s="151" t="s">
        <v>80</v>
      </c>
      <c r="H545" s="152">
        <v>1</v>
      </c>
      <c r="I545" s="153"/>
      <c r="L545" s="149"/>
      <c r="M545" s="154"/>
      <c r="T545" s="155"/>
      <c r="AT545" s="150" t="s">
        <v>165</v>
      </c>
      <c r="AU545" s="150" t="s">
        <v>82</v>
      </c>
      <c r="AV545" s="12" t="s">
        <v>82</v>
      </c>
      <c r="AW545" s="12" t="s">
        <v>33</v>
      </c>
      <c r="AX545" s="12" t="s">
        <v>80</v>
      </c>
      <c r="AY545" s="150" t="s">
        <v>147</v>
      </c>
    </row>
    <row r="546" spans="2:65" s="1" customFormat="1" ht="24.15" customHeight="1">
      <c r="B546" s="131"/>
      <c r="C546" s="132" t="s">
        <v>1014</v>
      </c>
      <c r="D546" s="132" t="s">
        <v>150</v>
      </c>
      <c r="E546" s="133" t="s">
        <v>1015</v>
      </c>
      <c r="F546" s="134" t="s">
        <v>1016</v>
      </c>
      <c r="G546" s="135" t="s">
        <v>259</v>
      </c>
      <c r="H546" s="136">
        <v>1.6020000000000001</v>
      </c>
      <c r="I546" s="137"/>
      <c r="J546" s="138">
        <f>ROUND(I546*H546,2)</f>
        <v>0</v>
      </c>
      <c r="K546" s="134" t="s">
        <v>241</v>
      </c>
      <c r="L546" s="32"/>
      <c r="M546" s="139" t="s">
        <v>3</v>
      </c>
      <c r="N546" s="140" t="s">
        <v>43</v>
      </c>
      <c r="P546" s="141">
        <f>O546*H546</f>
        <v>0</v>
      </c>
      <c r="Q546" s="141">
        <v>0</v>
      </c>
      <c r="R546" s="141">
        <f>Q546*H546</f>
        <v>0</v>
      </c>
      <c r="S546" s="141">
        <v>0</v>
      </c>
      <c r="T546" s="142">
        <f>S546*H546</f>
        <v>0</v>
      </c>
      <c r="AR546" s="143" t="s">
        <v>528</v>
      </c>
      <c r="AT546" s="143" t="s">
        <v>150</v>
      </c>
      <c r="AU546" s="143" t="s">
        <v>82</v>
      </c>
      <c r="AY546" s="17" t="s">
        <v>147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80</v>
      </c>
      <c r="BK546" s="144">
        <f>ROUND(I546*H546,2)</f>
        <v>0</v>
      </c>
      <c r="BL546" s="17" t="s">
        <v>528</v>
      </c>
      <c r="BM546" s="143" t="s">
        <v>1017</v>
      </c>
    </row>
    <row r="547" spans="2:65" s="1" customFormat="1">
      <c r="B547" s="32"/>
      <c r="D547" s="159" t="s">
        <v>243</v>
      </c>
      <c r="F547" s="160" t="s">
        <v>1018</v>
      </c>
      <c r="I547" s="147"/>
      <c r="L547" s="32"/>
      <c r="M547" s="174"/>
      <c r="N547" s="175"/>
      <c r="O547" s="175"/>
      <c r="P547" s="175"/>
      <c r="Q547" s="175"/>
      <c r="R547" s="175"/>
      <c r="S547" s="175"/>
      <c r="T547" s="176"/>
      <c r="AT547" s="17" t="s">
        <v>243</v>
      </c>
      <c r="AU547" s="17" t="s">
        <v>82</v>
      </c>
    </row>
    <row r="548" spans="2:65" s="1" customFormat="1" ht="6.9" customHeight="1">
      <c r="B548" s="41"/>
      <c r="C548" s="42"/>
      <c r="D548" s="42"/>
      <c r="E548" s="42"/>
      <c r="F548" s="42"/>
      <c r="G548" s="42"/>
      <c r="H548" s="42"/>
      <c r="I548" s="42"/>
      <c r="J548" s="42"/>
      <c r="K548" s="42"/>
      <c r="L548" s="32"/>
    </row>
  </sheetData>
  <autoFilter ref="C95:K547" xr:uid="{00000000-0009-0000-0000-000009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900-000000000000}"/>
    <hyperlink ref="F110" r:id="rId2" xr:uid="{00000000-0004-0000-0900-000001000000}"/>
    <hyperlink ref="F114" r:id="rId3" xr:uid="{00000000-0004-0000-0900-000002000000}"/>
    <hyperlink ref="F119" r:id="rId4" xr:uid="{00000000-0004-0000-0900-000003000000}"/>
    <hyperlink ref="F132" r:id="rId5" xr:uid="{00000000-0004-0000-0900-000004000000}"/>
    <hyperlink ref="F137" r:id="rId6" xr:uid="{00000000-0004-0000-0900-000005000000}"/>
    <hyperlink ref="F140" r:id="rId7" xr:uid="{00000000-0004-0000-0900-000006000000}"/>
    <hyperlink ref="F147" r:id="rId8" xr:uid="{00000000-0004-0000-0900-000007000000}"/>
    <hyperlink ref="F155" r:id="rId9" xr:uid="{00000000-0004-0000-0900-000008000000}"/>
    <hyperlink ref="F164" r:id="rId10" xr:uid="{00000000-0004-0000-0900-000009000000}"/>
    <hyperlink ref="F173" r:id="rId11" xr:uid="{00000000-0004-0000-0900-00000A000000}"/>
    <hyperlink ref="F182" r:id="rId12" xr:uid="{00000000-0004-0000-0900-00000B000000}"/>
    <hyperlink ref="F191" r:id="rId13" xr:uid="{00000000-0004-0000-0900-00000C000000}"/>
    <hyperlink ref="F200" r:id="rId14" xr:uid="{00000000-0004-0000-0900-00000D000000}"/>
    <hyperlink ref="F206" r:id="rId15" xr:uid="{00000000-0004-0000-0900-00000E000000}"/>
    <hyperlink ref="F211" r:id="rId16" xr:uid="{00000000-0004-0000-0900-00000F000000}"/>
    <hyperlink ref="F216" r:id="rId17" xr:uid="{00000000-0004-0000-0900-000010000000}"/>
    <hyperlink ref="F221" r:id="rId18" xr:uid="{00000000-0004-0000-0900-000011000000}"/>
    <hyperlink ref="F226" r:id="rId19" xr:uid="{00000000-0004-0000-0900-000012000000}"/>
    <hyperlink ref="F231" r:id="rId20" xr:uid="{00000000-0004-0000-0900-000013000000}"/>
    <hyperlink ref="F238" r:id="rId21" xr:uid="{00000000-0004-0000-0900-000014000000}"/>
    <hyperlink ref="F253" r:id="rId22" xr:uid="{00000000-0004-0000-0900-000015000000}"/>
    <hyperlink ref="F259" r:id="rId23" xr:uid="{00000000-0004-0000-0900-000016000000}"/>
    <hyperlink ref="F264" r:id="rId24" xr:uid="{00000000-0004-0000-0900-000017000000}"/>
    <hyperlink ref="F269" r:id="rId25" xr:uid="{00000000-0004-0000-0900-000018000000}"/>
    <hyperlink ref="F274" r:id="rId26" xr:uid="{00000000-0004-0000-0900-000019000000}"/>
    <hyperlink ref="F279" r:id="rId27" xr:uid="{00000000-0004-0000-0900-00001A000000}"/>
    <hyperlink ref="F284" r:id="rId28" xr:uid="{00000000-0004-0000-0900-00001B000000}"/>
    <hyperlink ref="F289" r:id="rId29" xr:uid="{00000000-0004-0000-0900-00001C000000}"/>
    <hyperlink ref="F294" r:id="rId30" xr:uid="{00000000-0004-0000-0900-00001D000000}"/>
    <hyperlink ref="F299" r:id="rId31" xr:uid="{00000000-0004-0000-0900-00001E000000}"/>
    <hyperlink ref="F303" r:id="rId32" xr:uid="{00000000-0004-0000-0900-00001F000000}"/>
    <hyperlink ref="F306" r:id="rId33" xr:uid="{00000000-0004-0000-0900-000020000000}"/>
    <hyperlink ref="F310" r:id="rId34" xr:uid="{00000000-0004-0000-0900-000021000000}"/>
    <hyperlink ref="F313" r:id="rId35" xr:uid="{00000000-0004-0000-0900-000022000000}"/>
    <hyperlink ref="F316" r:id="rId36" xr:uid="{00000000-0004-0000-0900-000023000000}"/>
    <hyperlink ref="F322" r:id="rId37" xr:uid="{00000000-0004-0000-0900-000024000000}"/>
    <hyperlink ref="F326" r:id="rId38" xr:uid="{00000000-0004-0000-0900-000025000000}"/>
    <hyperlink ref="F332" r:id="rId39" xr:uid="{00000000-0004-0000-0900-000026000000}"/>
    <hyperlink ref="F338" r:id="rId40" xr:uid="{00000000-0004-0000-0900-000027000000}"/>
    <hyperlink ref="F345" r:id="rId41" xr:uid="{00000000-0004-0000-0900-000028000000}"/>
    <hyperlink ref="F354" r:id="rId42" xr:uid="{00000000-0004-0000-0900-000029000000}"/>
    <hyperlink ref="F361" r:id="rId43" xr:uid="{00000000-0004-0000-0900-00002A000000}"/>
    <hyperlink ref="F368" r:id="rId44" xr:uid="{00000000-0004-0000-0900-00002B000000}"/>
    <hyperlink ref="F377" r:id="rId45" xr:uid="{00000000-0004-0000-0900-00002C000000}"/>
    <hyperlink ref="F386" r:id="rId46" xr:uid="{00000000-0004-0000-0900-00002D000000}"/>
    <hyperlink ref="F389" r:id="rId47" xr:uid="{00000000-0004-0000-0900-00002E000000}"/>
    <hyperlink ref="F394" r:id="rId48" xr:uid="{00000000-0004-0000-0900-00002F000000}"/>
    <hyperlink ref="F399" r:id="rId49" xr:uid="{00000000-0004-0000-0900-000030000000}"/>
    <hyperlink ref="F406" r:id="rId50" xr:uid="{00000000-0004-0000-0900-000031000000}"/>
    <hyperlink ref="F411" r:id="rId51" xr:uid="{00000000-0004-0000-0900-000032000000}"/>
    <hyperlink ref="F416" r:id="rId52" xr:uid="{00000000-0004-0000-0900-000033000000}"/>
    <hyperlink ref="F424" r:id="rId53" xr:uid="{00000000-0004-0000-0900-000034000000}"/>
    <hyperlink ref="F431" r:id="rId54" xr:uid="{00000000-0004-0000-0900-000035000000}"/>
    <hyperlink ref="F436" r:id="rId55" xr:uid="{00000000-0004-0000-0900-000036000000}"/>
    <hyperlink ref="F439" r:id="rId56" xr:uid="{00000000-0004-0000-0900-000037000000}"/>
    <hyperlink ref="F450" r:id="rId57" xr:uid="{00000000-0004-0000-0900-000038000000}"/>
    <hyperlink ref="F455" r:id="rId58" xr:uid="{00000000-0004-0000-0900-000039000000}"/>
    <hyperlink ref="F460" r:id="rId59" xr:uid="{00000000-0004-0000-0900-00003A000000}"/>
    <hyperlink ref="F467" r:id="rId60" xr:uid="{00000000-0004-0000-0900-00003B000000}"/>
    <hyperlink ref="F470" r:id="rId61" xr:uid="{00000000-0004-0000-0900-00003C000000}"/>
    <hyperlink ref="F475" r:id="rId62" xr:uid="{00000000-0004-0000-0900-00003D000000}"/>
    <hyperlink ref="F480" r:id="rId63" xr:uid="{00000000-0004-0000-0900-00003E000000}"/>
    <hyperlink ref="F485" r:id="rId64" xr:uid="{00000000-0004-0000-0900-00003F000000}"/>
    <hyperlink ref="F490" r:id="rId65" xr:uid="{00000000-0004-0000-0900-000040000000}"/>
    <hyperlink ref="F503" r:id="rId66" xr:uid="{00000000-0004-0000-0900-000041000000}"/>
    <hyperlink ref="F506" r:id="rId67" xr:uid="{00000000-0004-0000-0900-000042000000}"/>
    <hyperlink ref="F513" r:id="rId68" xr:uid="{00000000-0004-0000-0900-000043000000}"/>
    <hyperlink ref="F525" r:id="rId69" xr:uid="{00000000-0004-0000-0900-000044000000}"/>
    <hyperlink ref="F530" r:id="rId70" xr:uid="{00000000-0004-0000-0900-000045000000}"/>
    <hyperlink ref="F547" r:id="rId71" xr:uid="{00000000-0004-0000-0900-000046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72"/>
  <headerFooter>
    <oddFooter>&amp;CStrana &amp;P z &amp;N</oddFooter>
  </headerFooter>
  <drawing r:id="rId7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64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1019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321" t="s">
        <v>3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ROUND(J95,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ROUND((SUM(BE95:BE641)),  2)</f>
        <v>0</v>
      </c>
      <c r="I33" s="93">
        <v>0.21</v>
      </c>
      <c r="J33" s="83">
        <f>ROUND(((SUM(BE95:BE641))*I33),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ROUND((SUM(BF95:BF641)),  2)</f>
        <v>0</v>
      </c>
      <c r="I34" s="93">
        <v>0.12</v>
      </c>
      <c r="J34" s="83">
        <f>ROUND(((SUM(BF95:BF641))*I34),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ROUND((SUM(BG95:BG641)),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ROUND((SUM(BH95:BH641)),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ROUND((SUM(BI95:BI641)),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702 - Přístřešek pro kóje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102" t="s">
        <v>70</v>
      </c>
      <c r="J59" s="63">
        <f>J95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232</v>
      </c>
      <c r="E60" s="105"/>
      <c r="F60" s="105"/>
      <c r="G60" s="105"/>
      <c r="H60" s="105"/>
      <c r="I60" s="105"/>
      <c r="J60" s="106">
        <f>J96</f>
        <v>0</v>
      </c>
      <c r="L60" s="103"/>
    </row>
    <row r="61" spans="2:47" s="9" customFormat="1" ht="19.95" customHeight="1">
      <c r="B61" s="107"/>
      <c r="D61" s="108" t="s">
        <v>357</v>
      </c>
      <c r="E61" s="109"/>
      <c r="F61" s="109"/>
      <c r="G61" s="109"/>
      <c r="H61" s="109"/>
      <c r="I61" s="109"/>
      <c r="J61" s="110">
        <f>J97</f>
        <v>0</v>
      </c>
      <c r="L61" s="107"/>
    </row>
    <row r="62" spans="2:47" s="9" customFormat="1" ht="19.95" customHeight="1">
      <c r="B62" s="107"/>
      <c r="D62" s="108" t="s">
        <v>414</v>
      </c>
      <c r="E62" s="109"/>
      <c r="F62" s="109"/>
      <c r="G62" s="109"/>
      <c r="H62" s="109"/>
      <c r="I62" s="109"/>
      <c r="J62" s="110">
        <f>J136</f>
        <v>0</v>
      </c>
      <c r="L62" s="107"/>
    </row>
    <row r="63" spans="2:47" s="9" customFormat="1" ht="19.95" customHeight="1">
      <c r="B63" s="107"/>
      <c r="D63" s="108" t="s">
        <v>415</v>
      </c>
      <c r="E63" s="109"/>
      <c r="F63" s="109"/>
      <c r="G63" s="109"/>
      <c r="H63" s="109"/>
      <c r="I63" s="109"/>
      <c r="J63" s="110">
        <f>J190</f>
        <v>0</v>
      </c>
      <c r="L63" s="107"/>
    </row>
    <row r="64" spans="2:47" s="9" customFormat="1" ht="19.95" customHeight="1">
      <c r="B64" s="107"/>
      <c r="D64" s="108" t="s">
        <v>416</v>
      </c>
      <c r="E64" s="109"/>
      <c r="F64" s="109"/>
      <c r="G64" s="109"/>
      <c r="H64" s="109"/>
      <c r="I64" s="109"/>
      <c r="J64" s="110">
        <f>J337</f>
        <v>0</v>
      </c>
      <c r="L64" s="107"/>
    </row>
    <row r="65" spans="2:12" s="9" customFormat="1" ht="19.95" customHeight="1">
      <c r="B65" s="107"/>
      <c r="D65" s="108" t="s">
        <v>417</v>
      </c>
      <c r="E65" s="109"/>
      <c r="F65" s="109"/>
      <c r="G65" s="109"/>
      <c r="H65" s="109"/>
      <c r="I65" s="109"/>
      <c r="J65" s="110">
        <f>J358</f>
        <v>0</v>
      </c>
      <c r="L65" s="107"/>
    </row>
    <row r="66" spans="2:12" s="9" customFormat="1" ht="19.95" customHeight="1">
      <c r="B66" s="107"/>
      <c r="D66" s="108" t="s">
        <v>418</v>
      </c>
      <c r="E66" s="109"/>
      <c r="F66" s="109"/>
      <c r="G66" s="109"/>
      <c r="H66" s="109"/>
      <c r="I66" s="109"/>
      <c r="J66" s="110">
        <f>J364</f>
        <v>0</v>
      </c>
      <c r="L66" s="107"/>
    </row>
    <row r="67" spans="2:12" s="9" customFormat="1" ht="19.95" customHeight="1">
      <c r="B67" s="107"/>
      <c r="D67" s="108" t="s">
        <v>233</v>
      </c>
      <c r="E67" s="109"/>
      <c r="F67" s="109"/>
      <c r="G67" s="109"/>
      <c r="H67" s="109"/>
      <c r="I67" s="109"/>
      <c r="J67" s="110">
        <f>J424</f>
        <v>0</v>
      </c>
      <c r="L67" s="107"/>
    </row>
    <row r="68" spans="2:12" s="9" customFormat="1" ht="19.95" customHeight="1">
      <c r="B68" s="107"/>
      <c r="D68" s="108" t="s">
        <v>419</v>
      </c>
      <c r="E68" s="109"/>
      <c r="F68" s="109"/>
      <c r="G68" s="109"/>
      <c r="H68" s="109"/>
      <c r="I68" s="109"/>
      <c r="J68" s="110">
        <f>J452</f>
        <v>0</v>
      </c>
      <c r="L68" s="107"/>
    </row>
    <row r="69" spans="2:12" s="8" customFormat="1" ht="24.9" customHeight="1">
      <c r="B69" s="103"/>
      <c r="D69" s="104" t="s">
        <v>420</v>
      </c>
      <c r="E69" s="105"/>
      <c r="F69" s="105"/>
      <c r="G69" s="105"/>
      <c r="H69" s="105"/>
      <c r="I69" s="105"/>
      <c r="J69" s="106">
        <f>J455</f>
        <v>0</v>
      </c>
      <c r="L69" s="103"/>
    </row>
    <row r="70" spans="2:12" s="9" customFormat="1" ht="19.95" customHeight="1">
      <c r="B70" s="107"/>
      <c r="D70" s="108" t="s">
        <v>421</v>
      </c>
      <c r="E70" s="109"/>
      <c r="F70" s="109"/>
      <c r="G70" s="109"/>
      <c r="H70" s="109"/>
      <c r="I70" s="109"/>
      <c r="J70" s="110">
        <f>J456</f>
        <v>0</v>
      </c>
      <c r="L70" s="107"/>
    </row>
    <row r="71" spans="2:12" s="9" customFormat="1" ht="19.95" customHeight="1">
      <c r="B71" s="107"/>
      <c r="D71" s="108" t="s">
        <v>424</v>
      </c>
      <c r="E71" s="109"/>
      <c r="F71" s="109"/>
      <c r="G71" s="109"/>
      <c r="H71" s="109"/>
      <c r="I71" s="109"/>
      <c r="J71" s="110">
        <f>J516</f>
        <v>0</v>
      </c>
      <c r="L71" s="107"/>
    </row>
    <row r="72" spans="2:12" s="9" customFormat="1" ht="19.95" customHeight="1">
      <c r="B72" s="107"/>
      <c r="D72" s="108" t="s">
        <v>1020</v>
      </c>
      <c r="E72" s="109"/>
      <c r="F72" s="109"/>
      <c r="G72" s="109"/>
      <c r="H72" s="109"/>
      <c r="I72" s="109"/>
      <c r="J72" s="110">
        <f>J518</f>
        <v>0</v>
      </c>
      <c r="L72" s="107"/>
    </row>
    <row r="73" spans="2:12" s="9" customFormat="1" ht="19.95" customHeight="1">
      <c r="B73" s="107"/>
      <c r="D73" s="108" t="s">
        <v>426</v>
      </c>
      <c r="E73" s="109"/>
      <c r="F73" s="109"/>
      <c r="G73" s="109"/>
      <c r="H73" s="109"/>
      <c r="I73" s="109"/>
      <c r="J73" s="110">
        <f>J541</f>
        <v>0</v>
      </c>
      <c r="L73" s="107"/>
    </row>
    <row r="74" spans="2:12" s="9" customFormat="1" ht="19.95" customHeight="1">
      <c r="B74" s="107"/>
      <c r="D74" s="108" t="s">
        <v>427</v>
      </c>
      <c r="E74" s="109"/>
      <c r="F74" s="109"/>
      <c r="G74" s="109"/>
      <c r="H74" s="109"/>
      <c r="I74" s="109"/>
      <c r="J74" s="110">
        <f>J574</f>
        <v>0</v>
      </c>
      <c r="L74" s="107"/>
    </row>
    <row r="75" spans="2:12" s="9" customFormat="1" ht="19.95" customHeight="1">
      <c r="B75" s="107"/>
      <c r="D75" s="108" t="s">
        <v>1021</v>
      </c>
      <c r="E75" s="109"/>
      <c r="F75" s="109"/>
      <c r="G75" s="109"/>
      <c r="H75" s="109"/>
      <c r="I75" s="109"/>
      <c r="J75" s="110">
        <f>J607</f>
        <v>0</v>
      </c>
      <c r="L75" s="107"/>
    </row>
    <row r="76" spans="2:12" s="1" customFormat="1" ht="21.75" customHeight="1">
      <c r="B76" s="32"/>
      <c r="L76" s="32"/>
    </row>
    <row r="77" spans="2:12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2"/>
    </row>
    <row r="81" spans="2:63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2"/>
    </row>
    <row r="82" spans="2:63" s="1" customFormat="1" ht="24.9" customHeight="1">
      <c r="B82" s="32"/>
      <c r="C82" s="21" t="s">
        <v>132</v>
      </c>
      <c r="L82" s="32"/>
    </row>
    <row r="83" spans="2:63" s="1" customFormat="1" ht="6.9" customHeight="1">
      <c r="B83" s="32"/>
      <c r="L83" s="32"/>
    </row>
    <row r="84" spans="2:63" s="1" customFormat="1" ht="12" customHeight="1">
      <c r="B84" s="32"/>
      <c r="C84" s="27" t="s">
        <v>17</v>
      </c>
      <c r="L84" s="32"/>
    </row>
    <row r="85" spans="2:63" s="1" customFormat="1" ht="16.5" customHeight="1">
      <c r="B85" s="32"/>
      <c r="E85" s="333" t="str">
        <f>E7</f>
        <v>Překladiště a sběrný dvůr TS Bruntál - 0. etapa</v>
      </c>
      <c r="F85" s="334"/>
      <c r="G85" s="334"/>
      <c r="H85" s="334"/>
      <c r="L85" s="32"/>
    </row>
    <row r="86" spans="2:63" s="1" customFormat="1" ht="12" customHeight="1">
      <c r="B86" s="32"/>
      <c r="C86" s="27" t="s">
        <v>118</v>
      </c>
      <c r="L86" s="32"/>
    </row>
    <row r="87" spans="2:63" s="1" customFormat="1" ht="16.5" customHeight="1">
      <c r="B87" s="32"/>
      <c r="E87" s="326" t="str">
        <f>E9</f>
        <v>SO 702 - Přístřešek pro kóje</v>
      </c>
      <c r="F87" s="332"/>
      <c r="G87" s="332"/>
      <c r="H87" s="332"/>
      <c r="L87" s="32"/>
    </row>
    <row r="88" spans="2:63" s="1" customFormat="1" ht="6.9" customHeight="1">
      <c r="B88" s="32"/>
      <c r="L88" s="32"/>
    </row>
    <row r="89" spans="2:63" s="1" customFormat="1" ht="12" customHeight="1">
      <c r="B89" s="32"/>
      <c r="C89" s="27" t="s">
        <v>21</v>
      </c>
      <c r="F89" s="25" t="str">
        <f>F12</f>
        <v>Bruntál</v>
      </c>
      <c r="I89" s="27" t="s">
        <v>23</v>
      </c>
      <c r="J89" s="49" t="str">
        <f>IF(J12="","",J12)</f>
        <v>31.5.2024</v>
      </c>
      <c r="L89" s="32"/>
    </row>
    <row r="90" spans="2:63" s="1" customFormat="1" ht="6.9" customHeight="1">
      <c r="B90" s="32"/>
      <c r="L90" s="32"/>
    </row>
    <row r="91" spans="2:63" s="1" customFormat="1" ht="15.15" customHeight="1">
      <c r="B91" s="32"/>
      <c r="C91" s="27" t="s">
        <v>25</v>
      </c>
      <c r="F91" s="25" t="str">
        <f>E15</f>
        <v>TS Bruntál s.ro.</v>
      </c>
      <c r="I91" s="27" t="s">
        <v>31</v>
      </c>
      <c r="J91" s="30" t="str">
        <f>E21</f>
        <v>SHB a.s.</v>
      </c>
      <c r="L91" s="32"/>
    </row>
    <row r="92" spans="2:63" s="1" customFormat="1" ht="15.15" customHeight="1">
      <c r="B92" s="32"/>
      <c r="C92" s="27" t="s">
        <v>29</v>
      </c>
      <c r="F92" s="25" t="str">
        <f>IF(E18="","",E18)</f>
        <v>Vyplň údaj</v>
      </c>
      <c r="I92" s="27" t="s">
        <v>34</v>
      </c>
      <c r="J92" s="30" t="str">
        <f>E24</f>
        <v>Ing. Petr Fraš</v>
      </c>
      <c r="L92" s="32"/>
    </row>
    <row r="93" spans="2:63" s="1" customFormat="1" ht="10.35" customHeight="1">
      <c r="B93" s="32"/>
      <c r="L93" s="32"/>
    </row>
    <row r="94" spans="2:63" s="10" customFormat="1" ht="29.25" customHeight="1">
      <c r="B94" s="111"/>
      <c r="C94" s="112" t="s">
        <v>133</v>
      </c>
      <c r="D94" s="113" t="s">
        <v>57</v>
      </c>
      <c r="E94" s="113" t="s">
        <v>53</v>
      </c>
      <c r="F94" s="113" t="s">
        <v>54</v>
      </c>
      <c r="G94" s="113" t="s">
        <v>134</v>
      </c>
      <c r="H94" s="113" t="s">
        <v>135</v>
      </c>
      <c r="I94" s="113" t="s">
        <v>136</v>
      </c>
      <c r="J94" s="113" t="s">
        <v>123</v>
      </c>
      <c r="K94" s="114" t="s">
        <v>137</v>
      </c>
      <c r="L94" s="111"/>
      <c r="M94" s="56" t="s">
        <v>3</v>
      </c>
      <c r="N94" s="57" t="s">
        <v>42</v>
      </c>
      <c r="O94" s="57" t="s">
        <v>138</v>
      </c>
      <c r="P94" s="57" t="s">
        <v>139</v>
      </c>
      <c r="Q94" s="57" t="s">
        <v>140</v>
      </c>
      <c r="R94" s="57" t="s">
        <v>141</v>
      </c>
      <c r="S94" s="57" t="s">
        <v>142</v>
      </c>
      <c r="T94" s="58" t="s">
        <v>143</v>
      </c>
    </row>
    <row r="95" spans="2:63" s="1" customFormat="1" ht="22.95" customHeight="1">
      <c r="B95" s="32"/>
      <c r="C95" s="61" t="s">
        <v>144</v>
      </c>
      <c r="J95" s="115">
        <f>BK95</f>
        <v>0</v>
      </c>
      <c r="L95" s="32"/>
      <c r="M95" s="59"/>
      <c r="N95" s="50"/>
      <c r="O95" s="50"/>
      <c r="P95" s="116">
        <f>P96+P455</f>
        <v>0</v>
      </c>
      <c r="Q95" s="50"/>
      <c r="R95" s="116">
        <f>R96+R455</f>
        <v>1443.9934692499996</v>
      </c>
      <c r="S95" s="50"/>
      <c r="T95" s="117">
        <f>T96+T455</f>
        <v>3.0717449999999997E-2</v>
      </c>
      <c r="AT95" s="17" t="s">
        <v>71</v>
      </c>
      <c r="AU95" s="17" t="s">
        <v>124</v>
      </c>
      <c r="BK95" s="118">
        <f>BK96+BK455</f>
        <v>0</v>
      </c>
    </row>
    <row r="96" spans="2:63" s="11" customFormat="1" ht="25.95" customHeight="1">
      <c r="B96" s="119"/>
      <c r="D96" s="120" t="s">
        <v>71</v>
      </c>
      <c r="E96" s="121" t="s">
        <v>235</v>
      </c>
      <c r="F96" s="121" t="s">
        <v>236</v>
      </c>
      <c r="I96" s="122"/>
      <c r="J96" s="123">
        <f>BK96</f>
        <v>0</v>
      </c>
      <c r="L96" s="119"/>
      <c r="M96" s="124"/>
      <c r="P96" s="125">
        <f>P97+P136+P190+P337+P358+P364+P424+P452</f>
        <v>0</v>
      </c>
      <c r="R96" s="125">
        <f>R97+R136+R190+R337+R358+R364+R424+R452</f>
        <v>1434.8136659299996</v>
      </c>
      <c r="T96" s="126">
        <f>T97+T136+T190+T337+T358+T364+T424+T452</f>
        <v>0</v>
      </c>
      <c r="AR96" s="120" t="s">
        <v>80</v>
      </c>
      <c r="AT96" s="127" t="s">
        <v>71</v>
      </c>
      <c r="AU96" s="127" t="s">
        <v>72</v>
      </c>
      <c r="AY96" s="120" t="s">
        <v>147</v>
      </c>
      <c r="BK96" s="128">
        <f>BK97+BK136+BK190+BK337+BK358+BK364+BK424+BK452</f>
        <v>0</v>
      </c>
    </row>
    <row r="97" spans="2:65" s="11" customFormat="1" ht="22.95" customHeight="1">
      <c r="B97" s="119"/>
      <c r="D97" s="120" t="s">
        <v>71</v>
      </c>
      <c r="E97" s="129" t="s">
        <v>80</v>
      </c>
      <c r="F97" s="129" t="s">
        <v>358</v>
      </c>
      <c r="I97" s="122"/>
      <c r="J97" s="130">
        <f>BK97</f>
        <v>0</v>
      </c>
      <c r="L97" s="119"/>
      <c r="M97" s="124"/>
      <c r="P97" s="125">
        <f>SUM(P98:P135)</f>
        <v>0</v>
      </c>
      <c r="R97" s="125">
        <f>SUM(R98:R135)</f>
        <v>7.6669999999999998</v>
      </c>
      <c r="T97" s="126">
        <f>SUM(T98:T135)</f>
        <v>0</v>
      </c>
      <c r="AR97" s="120" t="s">
        <v>80</v>
      </c>
      <c r="AT97" s="127" t="s">
        <v>71</v>
      </c>
      <c r="AU97" s="127" t="s">
        <v>80</v>
      </c>
      <c r="AY97" s="120" t="s">
        <v>147</v>
      </c>
      <c r="BK97" s="128">
        <f>SUM(BK98:BK135)</f>
        <v>0</v>
      </c>
    </row>
    <row r="98" spans="2:65" s="1" customFormat="1" ht="24.15" customHeight="1">
      <c r="B98" s="131"/>
      <c r="C98" s="132" t="s">
        <v>80</v>
      </c>
      <c r="D98" s="132" t="s">
        <v>150</v>
      </c>
      <c r="E98" s="133" t="s">
        <v>1022</v>
      </c>
      <c r="F98" s="134" t="s">
        <v>1023</v>
      </c>
      <c r="G98" s="135" t="s">
        <v>240</v>
      </c>
      <c r="H98" s="136">
        <v>727.63400000000001</v>
      </c>
      <c r="I98" s="137"/>
      <c r="J98" s="138">
        <f>ROUND(I98*H98,2)</f>
        <v>0</v>
      </c>
      <c r="K98" s="134" t="s">
        <v>241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173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173</v>
      </c>
      <c r="BM98" s="143" t="s">
        <v>1024</v>
      </c>
    </row>
    <row r="99" spans="2:65" s="1" customFormat="1">
      <c r="B99" s="32"/>
      <c r="D99" s="159" t="s">
        <v>243</v>
      </c>
      <c r="F99" s="160" t="s">
        <v>1025</v>
      </c>
      <c r="I99" s="147"/>
      <c r="L99" s="32"/>
      <c r="M99" s="148"/>
      <c r="T99" s="53"/>
      <c r="AT99" s="17" t="s">
        <v>243</v>
      </c>
      <c r="AU99" s="17" t="s">
        <v>82</v>
      </c>
    </row>
    <row r="100" spans="2:65" s="13" customFormat="1">
      <c r="B100" s="161"/>
      <c r="D100" s="145" t="s">
        <v>165</v>
      </c>
      <c r="E100" s="162" t="s">
        <v>3</v>
      </c>
      <c r="F100" s="163" t="s">
        <v>432</v>
      </c>
      <c r="H100" s="162" t="s">
        <v>3</v>
      </c>
      <c r="I100" s="164"/>
      <c r="L100" s="161"/>
      <c r="M100" s="165"/>
      <c r="T100" s="166"/>
      <c r="AT100" s="162" t="s">
        <v>165</v>
      </c>
      <c r="AU100" s="162" t="s">
        <v>82</v>
      </c>
      <c r="AV100" s="13" t="s">
        <v>80</v>
      </c>
      <c r="AW100" s="13" t="s">
        <v>33</v>
      </c>
      <c r="AX100" s="13" t="s">
        <v>72</v>
      </c>
      <c r="AY100" s="162" t="s">
        <v>147</v>
      </c>
    </row>
    <row r="101" spans="2:65" s="13" customFormat="1">
      <c r="B101" s="161"/>
      <c r="D101" s="145" t="s">
        <v>165</v>
      </c>
      <c r="E101" s="162" t="s">
        <v>3</v>
      </c>
      <c r="F101" s="163" t="s">
        <v>1026</v>
      </c>
      <c r="H101" s="162" t="s">
        <v>3</v>
      </c>
      <c r="I101" s="164"/>
      <c r="L101" s="161"/>
      <c r="M101" s="165"/>
      <c r="T101" s="166"/>
      <c r="AT101" s="162" t="s">
        <v>165</v>
      </c>
      <c r="AU101" s="162" t="s">
        <v>82</v>
      </c>
      <c r="AV101" s="13" t="s">
        <v>80</v>
      </c>
      <c r="AW101" s="13" t="s">
        <v>33</v>
      </c>
      <c r="AX101" s="13" t="s">
        <v>72</v>
      </c>
      <c r="AY101" s="162" t="s">
        <v>147</v>
      </c>
    </row>
    <row r="102" spans="2:65" s="12" customFormat="1">
      <c r="B102" s="149"/>
      <c r="D102" s="145" t="s">
        <v>165</v>
      </c>
      <c r="E102" s="150" t="s">
        <v>3</v>
      </c>
      <c r="F102" s="151" t="s">
        <v>1027</v>
      </c>
      <c r="H102" s="152">
        <v>664.43</v>
      </c>
      <c r="I102" s="153"/>
      <c r="L102" s="149"/>
      <c r="M102" s="154"/>
      <c r="T102" s="155"/>
      <c r="AT102" s="150" t="s">
        <v>165</v>
      </c>
      <c r="AU102" s="150" t="s">
        <v>82</v>
      </c>
      <c r="AV102" s="12" t="s">
        <v>82</v>
      </c>
      <c r="AW102" s="12" t="s">
        <v>33</v>
      </c>
      <c r="AX102" s="12" t="s">
        <v>72</v>
      </c>
      <c r="AY102" s="150" t="s">
        <v>147</v>
      </c>
    </row>
    <row r="103" spans="2:65" s="12" customFormat="1">
      <c r="B103" s="149"/>
      <c r="D103" s="145" t="s">
        <v>165</v>
      </c>
      <c r="E103" s="150" t="s">
        <v>3</v>
      </c>
      <c r="F103" s="151" t="s">
        <v>1028</v>
      </c>
      <c r="H103" s="152">
        <v>51.228000000000002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72</v>
      </c>
      <c r="AY103" s="150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1029</v>
      </c>
      <c r="H104" s="152">
        <v>11.976000000000001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4" customFormat="1">
      <c r="B105" s="167"/>
      <c r="D105" s="145" t="s">
        <v>165</v>
      </c>
      <c r="E105" s="168" t="s">
        <v>3</v>
      </c>
      <c r="F105" s="169" t="s">
        <v>247</v>
      </c>
      <c r="H105" s="170">
        <v>727.6339999999999</v>
      </c>
      <c r="I105" s="171"/>
      <c r="L105" s="167"/>
      <c r="M105" s="172"/>
      <c r="T105" s="173"/>
      <c r="AT105" s="168" t="s">
        <v>165</v>
      </c>
      <c r="AU105" s="168" t="s">
        <v>82</v>
      </c>
      <c r="AV105" s="14" t="s">
        <v>173</v>
      </c>
      <c r="AW105" s="14" t="s">
        <v>33</v>
      </c>
      <c r="AX105" s="14" t="s">
        <v>80</v>
      </c>
      <c r="AY105" s="168" t="s">
        <v>147</v>
      </c>
    </row>
    <row r="106" spans="2:65" s="1" customFormat="1" ht="37.950000000000003" customHeight="1">
      <c r="B106" s="131"/>
      <c r="C106" s="132" t="s">
        <v>82</v>
      </c>
      <c r="D106" s="132" t="s">
        <v>150</v>
      </c>
      <c r="E106" s="133" t="s">
        <v>439</v>
      </c>
      <c r="F106" s="134" t="s">
        <v>440</v>
      </c>
      <c r="G106" s="135" t="s">
        <v>240</v>
      </c>
      <c r="H106" s="136">
        <v>600.96199999999999</v>
      </c>
      <c r="I106" s="137"/>
      <c r="J106" s="138">
        <f>ROUND(I106*H106,2)</f>
        <v>0</v>
      </c>
      <c r="K106" s="134" t="s">
        <v>241</v>
      </c>
      <c r="L106" s="32"/>
      <c r="M106" s="139" t="s">
        <v>3</v>
      </c>
      <c r="N106" s="140" t="s">
        <v>43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173</v>
      </c>
      <c r="AT106" s="143" t="s">
        <v>150</v>
      </c>
      <c r="AU106" s="143" t="s">
        <v>82</v>
      </c>
      <c r="AY106" s="17" t="s">
        <v>147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80</v>
      </c>
      <c r="BK106" s="144">
        <f>ROUND(I106*H106,2)</f>
        <v>0</v>
      </c>
      <c r="BL106" s="17" t="s">
        <v>173</v>
      </c>
      <c r="BM106" s="143" t="s">
        <v>1030</v>
      </c>
    </row>
    <row r="107" spans="2:65" s="1" customFormat="1">
      <c r="B107" s="32"/>
      <c r="D107" s="159" t="s">
        <v>243</v>
      </c>
      <c r="F107" s="160" t="s">
        <v>442</v>
      </c>
      <c r="I107" s="147"/>
      <c r="L107" s="32"/>
      <c r="M107" s="148"/>
      <c r="T107" s="53"/>
      <c r="AT107" s="17" t="s">
        <v>243</v>
      </c>
      <c r="AU107" s="17" t="s">
        <v>82</v>
      </c>
    </row>
    <row r="108" spans="2:65" s="13" customFormat="1">
      <c r="B108" s="161"/>
      <c r="D108" s="145" t="s">
        <v>165</v>
      </c>
      <c r="E108" s="162" t="s">
        <v>3</v>
      </c>
      <c r="F108" s="163" t="s">
        <v>432</v>
      </c>
      <c r="H108" s="162" t="s">
        <v>3</v>
      </c>
      <c r="I108" s="164"/>
      <c r="L108" s="161"/>
      <c r="M108" s="165"/>
      <c r="T108" s="166"/>
      <c r="AT108" s="162" t="s">
        <v>165</v>
      </c>
      <c r="AU108" s="162" t="s">
        <v>82</v>
      </c>
      <c r="AV108" s="13" t="s">
        <v>80</v>
      </c>
      <c r="AW108" s="13" t="s">
        <v>33</v>
      </c>
      <c r="AX108" s="13" t="s">
        <v>72</v>
      </c>
      <c r="AY108" s="162" t="s">
        <v>147</v>
      </c>
    </row>
    <row r="109" spans="2:65" s="12" customFormat="1">
      <c r="B109" s="149"/>
      <c r="D109" s="145" t="s">
        <v>165</v>
      </c>
      <c r="E109" s="150" t="s">
        <v>3</v>
      </c>
      <c r="F109" s="151" t="s">
        <v>1031</v>
      </c>
      <c r="H109" s="152">
        <v>600.96199999999999</v>
      </c>
      <c r="I109" s="153"/>
      <c r="L109" s="149"/>
      <c r="M109" s="154"/>
      <c r="T109" s="155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" customFormat="1" ht="37.950000000000003" customHeight="1">
      <c r="B110" s="131"/>
      <c r="C110" s="132" t="s">
        <v>166</v>
      </c>
      <c r="D110" s="132" t="s">
        <v>150</v>
      </c>
      <c r="E110" s="133" t="s">
        <v>444</v>
      </c>
      <c r="F110" s="134" t="s">
        <v>445</v>
      </c>
      <c r="G110" s="135" t="s">
        <v>240</v>
      </c>
      <c r="H110" s="136">
        <v>3004.86</v>
      </c>
      <c r="I110" s="137"/>
      <c r="J110" s="138">
        <f>ROUND(I110*H110,2)</f>
        <v>0</v>
      </c>
      <c r="K110" s="134" t="s">
        <v>241</v>
      </c>
      <c r="L110" s="32"/>
      <c r="M110" s="139" t="s">
        <v>3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150</v>
      </c>
      <c r="AU110" s="143" t="s">
        <v>82</v>
      </c>
      <c r="AY110" s="17" t="s">
        <v>147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80</v>
      </c>
      <c r="BK110" s="144">
        <f>ROUND(I110*H110,2)</f>
        <v>0</v>
      </c>
      <c r="BL110" s="17" t="s">
        <v>173</v>
      </c>
      <c r="BM110" s="143" t="s">
        <v>1032</v>
      </c>
    </row>
    <row r="111" spans="2:65" s="1" customFormat="1">
      <c r="B111" s="32"/>
      <c r="D111" s="159" t="s">
        <v>243</v>
      </c>
      <c r="F111" s="160" t="s">
        <v>447</v>
      </c>
      <c r="I111" s="147"/>
      <c r="L111" s="32"/>
      <c r="M111" s="148"/>
      <c r="T111" s="53"/>
      <c r="AT111" s="17" t="s">
        <v>243</v>
      </c>
      <c r="AU111" s="17" t="s">
        <v>82</v>
      </c>
    </row>
    <row r="112" spans="2:65" s="13" customFormat="1">
      <c r="B112" s="161"/>
      <c r="D112" s="145" t="s">
        <v>165</v>
      </c>
      <c r="E112" s="162" t="s">
        <v>3</v>
      </c>
      <c r="F112" s="163" t="s">
        <v>432</v>
      </c>
      <c r="H112" s="162" t="s">
        <v>3</v>
      </c>
      <c r="I112" s="164"/>
      <c r="L112" s="161"/>
      <c r="M112" s="165"/>
      <c r="T112" s="166"/>
      <c r="AT112" s="162" t="s">
        <v>165</v>
      </c>
      <c r="AU112" s="162" t="s">
        <v>82</v>
      </c>
      <c r="AV112" s="13" t="s">
        <v>80</v>
      </c>
      <c r="AW112" s="13" t="s">
        <v>33</v>
      </c>
      <c r="AX112" s="13" t="s">
        <v>72</v>
      </c>
      <c r="AY112" s="162" t="s">
        <v>147</v>
      </c>
    </row>
    <row r="113" spans="2:65" s="12" customFormat="1">
      <c r="B113" s="149"/>
      <c r="D113" s="145" t="s">
        <v>165</v>
      </c>
      <c r="E113" s="150" t="s">
        <v>3</v>
      </c>
      <c r="F113" s="151" t="s">
        <v>1033</v>
      </c>
      <c r="H113" s="152">
        <v>600.97199999999998</v>
      </c>
      <c r="I113" s="153"/>
      <c r="L113" s="149"/>
      <c r="M113" s="154"/>
      <c r="T113" s="155"/>
      <c r="AT113" s="150" t="s">
        <v>165</v>
      </c>
      <c r="AU113" s="150" t="s">
        <v>82</v>
      </c>
      <c r="AV113" s="12" t="s">
        <v>82</v>
      </c>
      <c r="AW113" s="12" t="s">
        <v>33</v>
      </c>
      <c r="AX113" s="12" t="s">
        <v>72</v>
      </c>
      <c r="AY113" s="150" t="s">
        <v>147</v>
      </c>
    </row>
    <row r="114" spans="2:65" s="12" customFormat="1">
      <c r="B114" s="149"/>
      <c r="D114" s="145" t="s">
        <v>165</v>
      </c>
      <c r="E114" s="150" t="s">
        <v>3</v>
      </c>
      <c r="F114" s="151" t="s">
        <v>1034</v>
      </c>
      <c r="H114" s="152">
        <v>3004.86</v>
      </c>
      <c r="I114" s="153"/>
      <c r="L114" s="149"/>
      <c r="M114" s="154"/>
      <c r="T114" s="155"/>
      <c r="AT114" s="150" t="s">
        <v>165</v>
      </c>
      <c r="AU114" s="150" t="s">
        <v>82</v>
      </c>
      <c r="AV114" s="12" t="s">
        <v>82</v>
      </c>
      <c r="AW114" s="12" t="s">
        <v>33</v>
      </c>
      <c r="AX114" s="12" t="s">
        <v>80</v>
      </c>
      <c r="AY114" s="150" t="s">
        <v>147</v>
      </c>
    </row>
    <row r="115" spans="2:65" s="1" customFormat="1" ht="24.15" customHeight="1">
      <c r="B115" s="131"/>
      <c r="C115" s="132" t="s">
        <v>173</v>
      </c>
      <c r="D115" s="132" t="s">
        <v>150</v>
      </c>
      <c r="E115" s="133" t="s">
        <v>449</v>
      </c>
      <c r="F115" s="134" t="s">
        <v>450</v>
      </c>
      <c r="G115" s="135" t="s">
        <v>240</v>
      </c>
      <c r="H115" s="136">
        <v>727.63400000000001</v>
      </c>
      <c r="I115" s="137"/>
      <c r="J115" s="138">
        <f>ROUND(I115*H115,2)</f>
        <v>0</v>
      </c>
      <c r="K115" s="134" t="s">
        <v>241</v>
      </c>
      <c r="L115" s="32"/>
      <c r="M115" s="139" t="s">
        <v>3</v>
      </c>
      <c r="N115" s="140" t="s">
        <v>43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173</v>
      </c>
      <c r="AT115" s="143" t="s">
        <v>150</v>
      </c>
      <c r="AU115" s="143" t="s">
        <v>82</v>
      </c>
      <c r="AY115" s="17" t="s">
        <v>147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80</v>
      </c>
      <c r="BK115" s="144">
        <f>ROUND(I115*H115,2)</f>
        <v>0</v>
      </c>
      <c r="BL115" s="17" t="s">
        <v>173</v>
      </c>
      <c r="BM115" s="143" t="s">
        <v>1035</v>
      </c>
    </row>
    <row r="116" spans="2:65" s="1" customFormat="1">
      <c r="B116" s="32"/>
      <c r="D116" s="159" t="s">
        <v>243</v>
      </c>
      <c r="F116" s="160" t="s">
        <v>452</v>
      </c>
      <c r="I116" s="147"/>
      <c r="L116" s="32"/>
      <c r="M116" s="148"/>
      <c r="T116" s="53"/>
      <c r="AT116" s="17" t="s">
        <v>243</v>
      </c>
      <c r="AU116" s="17" t="s">
        <v>82</v>
      </c>
    </row>
    <row r="117" spans="2:65" s="13" customFormat="1">
      <c r="B117" s="161"/>
      <c r="D117" s="145" t="s">
        <v>165</v>
      </c>
      <c r="E117" s="162" t="s">
        <v>3</v>
      </c>
      <c r="F117" s="163" t="s">
        <v>432</v>
      </c>
      <c r="H117" s="162" t="s">
        <v>3</v>
      </c>
      <c r="I117" s="164"/>
      <c r="L117" s="161"/>
      <c r="M117" s="165"/>
      <c r="T117" s="166"/>
      <c r="AT117" s="162" t="s">
        <v>165</v>
      </c>
      <c r="AU117" s="162" t="s">
        <v>82</v>
      </c>
      <c r="AV117" s="13" t="s">
        <v>80</v>
      </c>
      <c r="AW117" s="13" t="s">
        <v>33</v>
      </c>
      <c r="AX117" s="13" t="s">
        <v>72</v>
      </c>
      <c r="AY117" s="162" t="s">
        <v>147</v>
      </c>
    </row>
    <row r="118" spans="2:65" s="12" customFormat="1">
      <c r="B118" s="149"/>
      <c r="D118" s="145" t="s">
        <v>165</v>
      </c>
      <c r="E118" s="150" t="s">
        <v>3</v>
      </c>
      <c r="F118" s="151" t="s">
        <v>1036</v>
      </c>
      <c r="H118" s="152">
        <v>727.63400000000001</v>
      </c>
      <c r="I118" s="153"/>
      <c r="L118" s="149"/>
      <c r="M118" s="154"/>
      <c r="T118" s="155"/>
      <c r="AT118" s="150" t="s">
        <v>165</v>
      </c>
      <c r="AU118" s="150" t="s">
        <v>82</v>
      </c>
      <c r="AV118" s="12" t="s">
        <v>82</v>
      </c>
      <c r="AW118" s="12" t="s">
        <v>33</v>
      </c>
      <c r="AX118" s="12" t="s">
        <v>80</v>
      </c>
      <c r="AY118" s="150" t="s">
        <v>147</v>
      </c>
    </row>
    <row r="119" spans="2:65" s="1" customFormat="1" ht="24.15" customHeight="1">
      <c r="B119" s="131"/>
      <c r="C119" s="132" t="s">
        <v>146</v>
      </c>
      <c r="D119" s="132" t="s">
        <v>150</v>
      </c>
      <c r="E119" s="133" t="s">
        <v>453</v>
      </c>
      <c r="F119" s="134" t="s">
        <v>454</v>
      </c>
      <c r="G119" s="135" t="s">
        <v>259</v>
      </c>
      <c r="H119" s="136">
        <v>1021.635</v>
      </c>
      <c r="I119" s="137"/>
      <c r="J119" s="138">
        <f>ROUND(I119*H119,2)</f>
        <v>0</v>
      </c>
      <c r="K119" s="134" t="s">
        <v>154</v>
      </c>
      <c r="L119" s="32"/>
      <c r="M119" s="139" t="s">
        <v>3</v>
      </c>
      <c r="N119" s="140" t="s">
        <v>43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173</v>
      </c>
      <c r="AT119" s="143" t="s">
        <v>150</v>
      </c>
      <c r="AU119" s="143" t="s">
        <v>82</v>
      </c>
      <c r="AY119" s="17" t="s">
        <v>147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80</v>
      </c>
      <c r="BK119" s="144">
        <f>ROUND(I119*H119,2)</f>
        <v>0</v>
      </c>
      <c r="BL119" s="17" t="s">
        <v>173</v>
      </c>
      <c r="BM119" s="143" t="s">
        <v>1037</v>
      </c>
    </row>
    <row r="120" spans="2:65" s="13" customFormat="1">
      <c r="B120" s="161"/>
      <c r="D120" s="145" t="s">
        <v>165</v>
      </c>
      <c r="E120" s="162" t="s">
        <v>3</v>
      </c>
      <c r="F120" s="163" t="s">
        <v>456</v>
      </c>
      <c r="H120" s="162" t="s">
        <v>3</v>
      </c>
      <c r="I120" s="164"/>
      <c r="L120" s="161"/>
      <c r="M120" s="165"/>
      <c r="T120" s="166"/>
      <c r="AT120" s="162" t="s">
        <v>165</v>
      </c>
      <c r="AU120" s="162" t="s">
        <v>82</v>
      </c>
      <c r="AV120" s="13" t="s">
        <v>80</v>
      </c>
      <c r="AW120" s="13" t="s">
        <v>33</v>
      </c>
      <c r="AX120" s="13" t="s">
        <v>72</v>
      </c>
      <c r="AY120" s="162" t="s">
        <v>147</v>
      </c>
    </row>
    <row r="121" spans="2:65" s="12" customFormat="1">
      <c r="B121" s="149"/>
      <c r="D121" s="145" t="s">
        <v>165</v>
      </c>
      <c r="E121" s="150" t="s">
        <v>3</v>
      </c>
      <c r="F121" s="151" t="s">
        <v>1038</v>
      </c>
      <c r="H121" s="152">
        <v>1021.635</v>
      </c>
      <c r="I121" s="153"/>
      <c r="L121" s="149"/>
      <c r="M121" s="154"/>
      <c r="T121" s="155"/>
      <c r="AT121" s="150" t="s">
        <v>165</v>
      </c>
      <c r="AU121" s="150" t="s">
        <v>82</v>
      </c>
      <c r="AV121" s="12" t="s">
        <v>82</v>
      </c>
      <c r="AW121" s="12" t="s">
        <v>33</v>
      </c>
      <c r="AX121" s="12" t="s">
        <v>80</v>
      </c>
      <c r="AY121" s="150" t="s">
        <v>147</v>
      </c>
    </row>
    <row r="122" spans="2:65" s="1" customFormat="1" ht="24.15" customHeight="1">
      <c r="B122" s="131"/>
      <c r="C122" s="132" t="s">
        <v>182</v>
      </c>
      <c r="D122" s="132" t="s">
        <v>150</v>
      </c>
      <c r="E122" s="133" t="s">
        <v>458</v>
      </c>
      <c r="F122" s="134" t="s">
        <v>459</v>
      </c>
      <c r="G122" s="135" t="s">
        <v>240</v>
      </c>
      <c r="H122" s="136">
        <v>126.672</v>
      </c>
      <c r="I122" s="137"/>
      <c r="J122" s="138">
        <f>ROUND(I122*H122,2)</f>
        <v>0</v>
      </c>
      <c r="K122" s="134" t="s">
        <v>241</v>
      </c>
      <c r="L122" s="32"/>
      <c r="M122" s="139" t="s">
        <v>3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173</v>
      </c>
      <c r="AT122" s="143" t="s">
        <v>150</v>
      </c>
      <c r="AU122" s="143" t="s">
        <v>82</v>
      </c>
      <c r="AY122" s="17" t="s">
        <v>147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80</v>
      </c>
      <c r="BK122" s="144">
        <f>ROUND(I122*H122,2)</f>
        <v>0</v>
      </c>
      <c r="BL122" s="17" t="s">
        <v>173</v>
      </c>
      <c r="BM122" s="143" t="s">
        <v>1039</v>
      </c>
    </row>
    <row r="123" spans="2:65" s="1" customFormat="1">
      <c r="B123" s="32"/>
      <c r="D123" s="159" t="s">
        <v>243</v>
      </c>
      <c r="F123" s="160" t="s">
        <v>461</v>
      </c>
      <c r="I123" s="147"/>
      <c r="L123" s="32"/>
      <c r="M123" s="148"/>
      <c r="T123" s="53"/>
      <c r="AT123" s="17" t="s">
        <v>243</v>
      </c>
      <c r="AU123" s="17" t="s">
        <v>82</v>
      </c>
    </row>
    <row r="124" spans="2:65" s="13" customFormat="1">
      <c r="B124" s="161"/>
      <c r="D124" s="145" t="s">
        <v>165</v>
      </c>
      <c r="E124" s="162" t="s">
        <v>3</v>
      </c>
      <c r="F124" s="163" t="s">
        <v>432</v>
      </c>
      <c r="H124" s="162" t="s">
        <v>3</v>
      </c>
      <c r="I124" s="164"/>
      <c r="L124" s="161"/>
      <c r="M124" s="165"/>
      <c r="T124" s="166"/>
      <c r="AT124" s="162" t="s">
        <v>165</v>
      </c>
      <c r="AU124" s="162" t="s">
        <v>82</v>
      </c>
      <c r="AV124" s="13" t="s">
        <v>80</v>
      </c>
      <c r="AW124" s="13" t="s">
        <v>33</v>
      </c>
      <c r="AX124" s="13" t="s">
        <v>72</v>
      </c>
      <c r="AY124" s="162" t="s">
        <v>147</v>
      </c>
    </row>
    <row r="125" spans="2:65" s="13" customFormat="1">
      <c r="B125" s="161"/>
      <c r="D125" s="145" t="s">
        <v>165</v>
      </c>
      <c r="E125" s="162" t="s">
        <v>3</v>
      </c>
      <c r="F125" s="163" t="s">
        <v>462</v>
      </c>
      <c r="H125" s="162" t="s">
        <v>3</v>
      </c>
      <c r="I125" s="164"/>
      <c r="L125" s="161"/>
      <c r="M125" s="165"/>
      <c r="T125" s="166"/>
      <c r="AT125" s="162" t="s">
        <v>165</v>
      </c>
      <c r="AU125" s="162" t="s">
        <v>82</v>
      </c>
      <c r="AV125" s="13" t="s">
        <v>80</v>
      </c>
      <c r="AW125" s="13" t="s">
        <v>33</v>
      </c>
      <c r="AX125" s="13" t="s">
        <v>72</v>
      </c>
      <c r="AY125" s="162" t="s">
        <v>147</v>
      </c>
    </row>
    <row r="126" spans="2:65" s="12" customFormat="1">
      <c r="B126" s="149"/>
      <c r="D126" s="145" t="s">
        <v>165</v>
      </c>
      <c r="E126" s="150" t="s">
        <v>3</v>
      </c>
      <c r="F126" s="151" t="s">
        <v>1040</v>
      </c>
      <c r="H126" s="152">
        <v>126.672</v>
      </c>
      <c r="I126" s="153"/>
      <c r="L126" s="149"/>
      <c r="M126" s="154"/>
      <c r="T126" s="155"/>
      <c r="AT126" s="150" t="s">
        <v>165</v>
      </c>
      <c r="AU126" s="150" t="s">
        <v>82</v>
      </c>
      <c r="AV126" s="12" t="s">
        <v>82</v>
      </c>
      <c r="AW126" s="12" t="s">
        <v>33</v>
      </c>
      <c r="AX126" s="12" t="s">
        <v>80</v>
      </c>
      <c r="AY126" s="150" t="s">
        <v>147</v>
      </c>
    </row>
    <row r="127" spans="2:65" s="1" customFormat="1" ht="21.75" customHeight="1">
      <c r="B127" s="131"/>
      <c r="C127" s="132" t="s">
        <v>187</v>
      </c>
      <c r="D127" s="132" t="s">
        <v>150</v>
      </c>
      <c r="E127" s="133" t="s">
        <v>464</v>
      </c>
      <c r="F127" s="134" t="s">
        <v>465</v>
      </c>
      <c r="G127" s="135" t="s">
        <v>219</v>
      </c>
      <c r="H127" s="136">
        <v>511.1</v>
      </c>
      <c r="I127" s="137"/>
      <c r="J127" s="138">
        <f>ROUND(I127*H127,2)</f>
        <v>0</v>
      </c>
      <c r="K127" s="134" t="s">
        <v>241</v>
      </c>
      <c r="L127" s="32"/>
      <c r="M127" s="139" t="s">
        <v>3</v>
      </c>
      <c r="N127" s="140" t="s">
        <v>43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173</v>
      </c>
      <c r="AT127" s="143" t="s">
        <v>150</v>
      </c>
      <c r="AU127" s="143" t="s">
        <v>82</v>
      </c>
      <c r="AY127" s="17" t="s">
        <v>147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80</v>
      </c>
      <c r="BK127" s="144">
        <f>ROUND(I127*H127,2)</f>
        <v>0</v>
      </c>
      <c r="BL127" s="17" t="s">
        <v>173</v>
      </c>
      <c r="BM127" s="143" t="s">
        <v>1041</v>
      </c>
    </row>
    <row r="128" spans="2:65" s="1" customFormat="1">
      <c r="B128" s="32"/>
      <c r="D128" s="159" t="s">
        <v>243</v>
      </c>
      <c r="F128" s="160" t="s">
        <v>467</v>
      </c>
      <c r="I128" s="147"/>
      <c r="L128" s="32"/>
      <c r="M128" s="148"/>
      <c r="T128" s="53"/>
      <c r="AT128" s="17" t="s">
        <v>243</v>
      </c>
      <c r="AU128" s="17" t="s">
        <v>82</v>
      </c>
    </row>
    <row r="129" spans="2:65" s="12" customFormat="1">
      <c r="B129" s="149"/>
      <c r="D129" s="145" t="s">
        <v>165</v>
      </c>
      <c r="E129" s="150" t="s">
        <v>3</v>
      </c>
      <c r="F129" s="151" t="s">
        <v>1042</v>
      </c>
      <c r="H129" s="152">
        <v>511.1</v>
      </c>
      <c r="I129" s="153"/>
      <c r="L129" s="149"/>
      <c r="M129" s="154"/>
      <c r="T129" s="155"/>
      <c r="AT129" s="150" t="s">
        <v>165</v>
      </c>
      <c r="AU129" s="150" t="s">
        <v>82</v>
      </c>
      <c r="AV129" s="12" t="s">
        <v>82</v>
      </c>
      <c r="AW129" s="12" t="s">
        <v>33</v>
      </c>
      <c r="AX129" s="12" t="s">
        <v>80</v>
      </c>
      <c r="AY129" s="150" t="s">
        <v>147</v>
      </c>
    </row>
    <row r="130" spans="2:65" s="1" customFormat="1" ht="37.950000000000003" customHeight="1">
      <c r="B130" s="131"/>
      <c r="C130" s="132" t="s">
        <v>194</v>
      </c>
      <c r="D130" s="132" t="s">
        <v>150</v>
      </c>
      <c r="E130" s="133" t="s">
        <v>469</v>
      </c>
      <c r="F130" s="134" t="s">
        <v>470</v>
      </c>
      <c r="G130" s="135" t="s">
        <v>219</v>
      </c>
      <c r="H130" s="136">
        <v>511.1</v>
      </c>
      <c r="I130" s="137"/>
      <c r="J130" s="138">
        <f>ROUND(I130*H130,2)</f>
        <v>0</v>
      </c>
      <c r="K130" s="134" t="s">
        <v>241</v>
      </c>
      <c r="L130" s="32"/>
      <c r="M130" s="139" t="s">
        <v>3</v>
      </c>
      <c r="N130" s="140" t="s">
        <v>43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173</v>
      </c>
      <c r="AT130" s="143" t="s">
        <v>150</v>
      </c>
      <c r="AU130" s="143" t="s">
        <v>82</v>
      </c>
      <c r="AY130" s="17" t="s">
        <v>147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80</v>
      </c>
      <c r="BK130" s="144">
        <f>ROUND(I130*H130,2)</f>
        <v>0</v>
      </c>
      <c r="BL130" s="17" t="s">
        <v>173</v>
      </c>
      <c r="BM130" s="143" t="s">
        <v>1043</v>
      </c>
    </row>
    <row r="131" spans="2:65" s="1" customFormat="1">
      <c r="B131" s="32"/>
      <c r="D131" s="159" t="s">
        <v>243</v>
      </c>
      <c r="F131" s="160" t="s">
        <v>472</v>
      </c>
      <c r="I131" s="147"/>
      <c r="L131" s="32"/>
      <c r="M131" s="148"/>
      <c r="T131" s="53"/>
      <c r="AT131" s="17" t="s">
        <v>243</v>
      </c>
      <c r="AU131" s="17" t="s">
        <v>82</v>
      </c>
    </row>
    <row r="132" spans="2:65" s="13" customFormat="1">
      <c r="B132" s="161"/>
      <c r="D132" s="145" t="s">
        <v>165</v>
      </c>
      <c r="E132" s="162" t="s">
        <v>3</v>
      </c>
      <c r="F132" s="163" t="s">
        <v>432</v>
      </c>
      <c r="H132" s="162" t="s">
        <v>3</v>
      </c>
      <c r="I132" s="164"/>
      <c r="L132" s="161"/>
      <c r="M132" s="165"/>
      <c r="T132" s="166"/>
      <c r="AT132" s="162" t="s">
        <v>165</v>
      </c>
      <c r="AU132" s="162" t="s">
        <v>82</v>
      </c>
      <c r="AV132" s="13" t="s">
        <v>80</v>
      </c>
      <c r="AW132" s="13" t="s">
        <v>33</v>
      </c>
      <c r="AX132" s="13" t="s">
        <v>72</v>
      </c>
      <c r="AY132" s="162" t="s">
        <v>147</v>
      </c>
    </row>
    <row r="133" spans="2:65" s="12" customFormat="1">
      <c r="B133" s="149"/>
      <c r="D133" s="145" t="s">
        <v>165</v>
      </c>
      <c r="E133" s="150" t="s">
        <v>3</v>
      </c>
      <c r="F133" s="151" t="s">
        <v>1042</v>
      </c>
      <c r="H133" s="152">
        <v>511.1</v>
      </c>
      <c r="I133" s="153"/>
      <c r="L133" s="149"/>
      <c r="M133" s="154"/>
      <c r="T133" s="155"/>
      <c r="AT133" s="150" t="s">
        <v>165</v>
      </c>
      <c r="AU133" s="150" t="s">
        <v>82</v>
      </c>
      <c r="AV133" s="12" t="s">
        <v>82</v>
      </c>
      <c r="AW133" s="12" t="s">
        <v>33</v>
      </c>
      <c r="AX133" s="12" t="s">
        <v>80</v>
      </c>
      <c r="AY133" s="150" t="s">
        <v>147</v>
      </c>
    </row>
    <row r="134" spans="2:65" s="1" customFormat="1" ht="16.5" customHeight="1">
      <c r="B134" s="131"/>
      <c r="C134" s="181" t="s">
        <v>199</v>
      </c>
      <c r="D134" s="181" t="s">
        <v>474</v>
      </c>
      <c r="E134" s="182" t="s">
        <v>475</v>
      </c>
      <c r="F134" s="183" t="s">
        <v>476</v>
      </c>
      <c r="G134" s="184" t="s">
        <v>259</v>
      </c>
      <c r="H134" s="185">
        <v>7.6669999999999998</v>
      </c>
      <c r="I134" s="186"/>
      <c r="J134" s="187">
        <f>ROUND(I134*H134,2)</f>
        <v>0</v>
      </c>
      <c r="K134" s="183" t="s">
        <v>241</v>
      </c>
      <c r="L134" s="188"/>
      <c r="M134" s="189" t="s">
        <v>3</v>
      </c>
      <c r="N134" s="190" t="s">
        <v>43</v>
      </c>
      <c r="P134" s="141">
        <f>O134*H134</f>
        <v>0</v>
      </c>
      <c r="Q134" s="141">
        <v>1</v>
      </c>
      <c r="R134" s="141">
        <f>Q134*H134</f>
        <v>7.6669999999999998</v>
      </c>
      <c r="S134" s="141">
        <v>0</v>
      </c>
      <c r="T134" s="142">
        <f>S134*H134</f>
        <v>0</v>
      </c>
      <c r="AR134" s="143" t="s">
        <v>194</v>
      </c>
      <c r="AT134" s="143" t="s">
        <v>474</v>
      </c>
      <c r="AU134" s="143" t="s">
        <v>82</v>
      </c>
      <c r="AY134" s="17" t="s">
        <v>147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80</v>
      </c>
      <c r="BK134" s="144">
        <f>ROUND(I134*H134,2)</f>
        <v>0</v>
      </c>
      <c r="BL134" s="17" t="s">
        <v>173</v>
      </c>
      <c r="BM134" s="143" t="s">
        <v>1044</v>
      </c>
    </row>
    <row r="135" spans="2:65" s="12" customFormat="1">
      <c r="B135" s="149"/>
      <c r="D135" s="145" t="s">
        <v>165</v>
      </c>
      <c r="E135" s="150" t="s">
        <v>3</v>
      </c>
      <c r="F135" s="151" t="s">
        <v>1045</v>
      </c>
      <c r="H135" s="152">
        <v>7.6669999999999998</v>
      </c>
      <c r="I135" s="153"/>
      <c r="L135" s="149"/>
      <c r="M135" s="154"/>
      <c r="T135" s="155"/>
      <c r="AT135" s="150" t="s">
        <v>165</v>
      </c>
      <c r="AU135" s="150" t="s">
        <v>82</v>
      </c>
      <c r="AV135" s="12" t="s">
        <v>82</v>
      </c>
      <c r="AW135" s="12" t="s">
        <v>33</v>
      </c>
      <c r="AX135" s="12" t="s">
        <v>80</v>
      </c>
      <c r="AY135" s="150" t="s">
        <v>147</v>
      </c>
    </row>
    <row r="136" spans="2:65" s="11" customFormat="1" ht="22.95" customHeight="1">
      <c r="B136" s="119"/>
      <c r="D136" s="120" t="s">
        <v>71</v>
      </c>
      <c r="E136" s="129" t="s">
        <v>82</v>
      </c>
      <c r="F136" s="129" t="s">
        <v>479</v>
      </c>
      <c r="I136" s="122"/>
      <c r="J136" s="130">
        <f>BK136</f>
        <v>0</v>
      </c>
      <c r="L136" s="119"/>
      <c r="M136" s="124"/>
      <c r="P136" s="125">
        <f>SUM(P137:P189)</f>
        <v>0</v>
      </c>
      <c r="R136" s="125">
        <f>SUM(R137:R189)</f>
        <v>320.26559114999998</v>
      </c>
      <c r="T136" s="126">
        <f>SUM(T137:T189)</f>
        <v>0</v>
      </c>
      <c r="AR136" s="120" t="s">
        <v>80</v>
      </c>
      <c r="AT136" s="127" t="s">
        <v>71</v>
      </c>
      <c r="AU136" s="127" t="s">
        <v>80</v>
      </c>
      <c r="AY136" s="120" t="s">
        <v>147</v>
      </c>
      <c r="BK136" s="128">
        <f>SUM(BK137:BK189)</f>
        <v>0</v>
      </c>
    </row>
    <row r="137" spans="2:65" s="1" customFormat="1" ht="21.75" customHeight="1">
      <c r="B137" s="131"/>
      <c r="C137" s="132" t="s">
        <v>206</v>
      </c>
      <c r="D137" s="132" t="s">
        <v>150</v>
      </c>
      <c r="E137" s="133" t="s">
        <v>480</v>
      </c>
      <c r="F137" s="134" t="s">
        <v>481</v>
      </c>
      <c r="G137" s="135" t="s">
        <v>240</v>
      </c>
      <c r="H137" s="136">
        <v>63.204000000000001</v>
      </c>
      <c r="I137" s="137"/>
      <c r="J137" s="138">
        <f>ROUND(I137*H137,2)</f>
        <v>0</v>
      </c>
      <c r="K137" s="134" t="s">
        <v>241</v>
      </c>
      <c r="L137" s="32"/>
      <c r="M137" s="139" t="s">
        <v>3</v>
      </c>
      <c r="N137" s="140" t="s">
        <v>43</v>
      </c>
      <c r="P137" s="141">
        <f>O137*H137</f>
        <v>0</v>
      </c>
      <c r="Q137" s="141">
        <v>2.16</v>
      </c>
      <c r="R137" s="141">
        <f>Q137*H137</f>
        <v>136.52064000000001</v>
      </c>
      <c r="S137" s="141">
        <v>0</v>
      </c>
      <c r="T137" s="142">
        <f>S137*H137</f>
        <v>0</v>
      </c>
      <c r="AR137" s="143" t="s">
        <v>173</v>
      </c>
      <c r="AT137" s="143" t="s">
        <v>150</v>
      </c>
      <c r="AU137" s="143" t="s">
        <v>82</v>
      </c>
      <c r="AY137" s="17" t="s">
        <v>147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80</v>
      </c>
      <c r="BK137" s="144">
        <f>ROUND(I137*H137,2)</f>
        <v>0</v>
      </c>
      <c r="BL137" s="17" t="s">
        <v>173</v>
      </c>
      <c r="BM137" s="143" t="s">
        <v>1046</v>
      </c>
    </row>
    <row r="138" spans="2:65" s="1" customFormat="1">
      <c r="B138" s="32"/>
      <c r="D138" s="159" t="s">
        <v>243</v>
      </c>
      <c r="F138" s="160" t="s">
        <v>483</v>
      </c>
      <c r="I138" s="147"/>
      <c r="L138" s="32"/>
      <c r="M138" s="148"/>
      <c r="T138" s="53"/>
      <c r="AT138" s="17" t="s">
        <v>243</v>
      </c>
      <c r="AU138" s="17" t="s">
        <v>82</v>
      </c>
    </row>
    <row r="139" spans="2:65" s="13" customFormat="1">
      <c r="B139" s="161"/>
      <c r="D139" s="145" t="s">
        <v>165</v>
      </c>
      <c r="E139" s="162" t="s">
        <v>3</v>
      </c>
      <c r="F139" s="163" t="s">
        <v>432</v>
      </c>
      <c r="H139" s="162" t="s">
        <v>3</v>
      </c>
      <c r="I139" s="164"/>
      <c r="L139" s="161"/>
      <c r="M139" s="165"/>
      <c r="T139" s="166"/>
      <c r="AT139" s="162" t="s">
        <v>165</v>
      </c>
      <c r="AU139" s="162" t="s">
        <v>82</v>
      </c>
      <c r="AV139" s="13" t="s">
        <v>80</v>
      </c>
      <c r="AW139" s="13" t="s">
        <v>33</v>
      </c>
      <c r="AX139" s="13" t="s">
        <v>72</v>
      </c>
      <c r="AY139" s="162" t="s">
        <v>147</v>
      </c>
    </row>
    <row r="140" spans="2:65" s="13" customFormat="1">
      <c r="B140" s="161"/>
      <c r="D140" s="145" t="s">
        <v>165</v>
      </c>
      <c r="E140" s="162" t="s">
        <v>3</v>
      </c>
      <c r="F140" s="163" t="s">
        <v>1047</v>
      </c>
      <c r="H140" s="162" t="s">
        <v>3</v>
      </c>
      <c r="I140" s="164"/>
      <c r="L140" s="161"/>
      <c r="M140" s="165"/>
      <c r="T140" s="166"/>
      <c r="AT140" s="162" t="s">
        <v>165</v>
      </c>
      <c r="AU140" s="162" t="s">
        <v>82</v>
      </c>
      <c r="AV140" s="13" t="s">
        <v>80</v>
      </c>
      <c r="AW140" s="13" t="s">
        <v>33</v>
      </c>
      <c r="AX140" s="13" t="s">
        <v>72</v>
      </c>
      <c r="AY140" s="162" t="s">
        <v>147</v>
      </c>
    </row>
    <row r="141" spans="2:65" s="12" customFormat="1">
      <c r="B141" s="149"/>
      <c r="D141" s="145" t="s">
        <v>165</v>
      </c>
      <c r="E141" s="150" t="s">
        <v>3</v>
      </c>
      <c r="F141" s="151" t="s">
        <v>1028</v>
      </c>
      <c r="H141" s="152">
        <v>51.228000000000002</v>
      </c>
      <c r="I141" s="153"/>
      <c r="L141" s="149"/>
      <c r="M141" s="154"/>
      <c r="T141" s="155"/>
      <c r="AT141" s="150" t="s">
        <v>165</v>
      </c>
      <c r="AU141" s="150" t="s">
        <v>82</v>
      </c>
      <c r="AV141" s="12" t="s">
        <v>82</v>
      </c>
      <c r="AW141" s="12" t="s">
        <v>33</v>
      </c>
      <c r="AX141" s="12" t="s">
        <v>72</v>
      </c>
      <c r="AY141" s="150" t="s">
        <v>147</v>
      </c>
    </row>
    <row r="142" spans="2:65" s="12" customFormat="1">
      <c r="B142" s="149"/>
      <c r="D142" s="145" t="s">
        <v>165</v>
      </c>
      <c r="E142" s="150" t="s">
        <v>3</v>
      </c>
      <c r="F142" s="151" t="s">
        <v>1029</v>
      </c>
      <c r="H142" s="152">
        <v>11.976000000000001</v>
      </c>
      <c r="I142" s="153"/>
      <c r="L142" s="149"/>
      <c r="M142" s="154"/>
      <c r="T142" s="155"/>
      <c r="AT142" s="150" t="s">
        <v>165</v>
      </c>
      <c r="AU142" s="150" t="s">
        <v>82</v>
      </c>
      <c r="AV142" s="12" t="s">
        <v>82</v>
      </c>
      <c r="AW142" s="12" t="s">
        <v>33</v>
      </c>
      <c r="AX142" s="12" t="s">
        <v>72</v>
      </c>
      <c r="AY142" s="150" t="s">
        <v>147</v>
      </c>
    </row>
    <row r="143" spans="2:65" s="14" customFormat="1">
      <c r="B143" s="167"/>
      <c r="D143" s="145" t="s">
        <v>165</v>
      </c>
      <c r="E143" s="168" t="s">
        <v>3</v>
      </c>
      <c r="F143" s="169" t="s">
        <v>247</v>
      </c>
      <c r="H143" s="170">
        <v>63.204000000000001</v>
      </c>
      <c r="I143" s="171"/>
      <c r="L143" s="167"/>
      <c r="M143" s="172"/>
      <c r="T143" s="173"/>
      <c r="AT143" s="168" t="s">
        <v>165</v>
      </c>
      <c r="AU143" s="168" t="s">
        <v>82</v>
      </c>
      <c r="AV143" s="14" t="s">
        <v>173</v>
      </c>
      <c r="AW143" s="14" t="s">
        <v>33</v>
      </c>
      <c r="AX143" s="14" t="s">
        <v>80</v>
      </c>
      <c r="AY143" s="168" t="s">
        <v>147</v>
      </c>
    </row>
    <row r="144" spans="2:65" s="1" customFormat="1" ht="21.75" customHeight="1">
      <c r="B144" s="131"/>
      <c r="C144" s="132" t="s">
        <v>213</v>
      </c>
      <c r="D144" s="132" t="s">
        <v>150</v>
      </c>
      <c r="E144" s="133" t="s">
        <v>488</v>
      </c>
      <c r="F144" s="134" t="s">
        <v>489</v>
      </c>
      <c r="G144" s="135" t="s">
        <v>240</v>
      </c>
      <c r="H144" s="136">
        <v>21.068000000000001</v>
      </c>
      <c r="I144" s="137"/>
      <c r="J144" s="138">
        <f>ROUND(I144*H144,2)</f>
        <v>0</v>
      </c>
      <c r="K144" s="134" t="s">
        <v>241</v>
      </c>
      <c r="L144" s="32"/>
      <c r="M144" s="139" t="s">
        <v>3</v>
      </c>
      <c r="N144" s="140" t="s">
        <v>43</v>
      </c>
      <c r="P144" s="141">
        <f>O144*H144</f>
        <v>0</v>
      </c>
      <c r="Q144" s="141">
        <v>2.3010199999999998</v>
      </c>
      <c r="R144" s="141">
        <f>Q144*H144</f>
        <v>48.477889359999999</v>
      </c>
      <c r="S144" s="141">
        <v>0</v>
      </c>
      <c r="T144" s="142">
        <f>S144*H144</f>
        <v>0</v>
      </c>
      <c r="AR144" s="143" t="s">
        <v>173</v>
      </c>
      <c r="AT144" s="143" t="s">
        <v>150</v>
      </c>
      <c r="AU144" s="143" t="s">
        <v>82</v>
      </c>
      <c r="AY144" s="17" t="s">
        <v>147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80</v>
      </c>
      <c r="BK144" s="144">
        <f>ROUND(I144*H144,2)</f>
        <v>0</v>
      </c>
      <c r="BL144" s="17" t="s">
        <v>173</v>
      </c>
      <c r="BM144" s="143" t="s">
        <v>1048</v>
      </c>
    </row>
    <row r="145" spans="2:65" s="1" customFormat="1">
      <c r="B145" s="32"/>
      <c r="D145" s="159" t="s">
        <v>243</v>
      </c>
      <c r="F145" s="160" t="s">
        <v>491</v>
      </c>
      <c r="I145" s="147"/>
      <c r="L145" s="32"/>
      <c r="M145" s="148"/>
      <c r="T145" s="53"/>
      <c r="AT145" s="17" t="s">
        <v>243</v>
      </c>
      <c r="AU145" s="17" t="s">
        <v>82</v>
      </c>
    </row>
    <row r="146" spans="2:65" s="13" customFormat="1">
      <c r="B146" s="161"/>
      <c r="D146" s="145" t="s">
        <v>165</v>
      </c>
      <c r="E146" s="162" t="s">
        <v>3</v>
      </c>
      <c r="F146" s="163" t="s">
        <v>432</v>
      </c>
      <c r="H146" s="162" t="s">
        <v>3</v>
      </c>
      <c r="I146" s="164"/>
      <c r="L146" s="161"/>
      <c r="M146" s="165"/>
      <c r="T146" s="166"/>
      <c r="AT146" s="162" t="s">
        <v>165</v>
      </c>
      <c r="AU146" s="162" t="s">
        <v>82</v>
      </c>
      <c r="AV146" s="13" t="s">
        <v>80</v>
      </c>
      <c r="AW146" s="13" t="s">
        <v>33</v>
      </c>
      <c r="AX146" s="13" t="s">
        <v>72</v>
      </c>
      <c r="AY146" s="162" t="s">
        <v>147</v>
      </c>
    </row>
    <row r="147" spans="2:65" s="13" customFormat="1">
      <c r="B147" s="161"/>
      <c r="D147" s="145" t="s">
        <v>165</v>
      </c>
      <c r="E147" s="162" t="s">
        <v>3</v>
      </c>
      <c r="F147" s="163" t="s">
        <v>492</v>
      </c>
      <c r="H147" s="162" t="s">
        <v>3</v>
      </c>
      <c r="I147" s="164"/>
      <c r="L147" s="161"/>
      <c r="M147" s="165"/>
      <c r="T147" s="166"/>
      <c r="AT147" s="162" t="s">
        <v>165</v>
      </c>
      <c r="AU147" s="162" t="s">
        <v>82</v>
      </c>
      <c r="AV147" s="13" t="s">
        <v>80</v>
      </c>
      <c r="AW147" s="13" t="s">
        <v>33</v>
      </c>
      <c r="AX147" s="13" t="s">
        <v>72</v>
      </c>
      <c r="AY147" s="162" t="s">
        <v>147</v>
      </c>
    </row>
    <row r="148" spans="2:65" s="12" customFormat="1">
      <c r="B148" s="149"/>
      <c r="D148" s="145" t="s">
        <v>165</v>
      </c>
      <c r="E148" s="150" t="s">
        <v>3</v>
      </c>
      <c r="F148" s="151" t="s">
        <v>1049</v>
      </c>
      <c r="H148" s="152">
        <v>17.076000000000001</v>
      </c>
      <c r="I148" s="153"/>
      <c r="L148" s="149"/>
      <c r="M148" s="154"/>
      <c r="T148" s="155"/>
      <c r="AT148" s="150" t="s">
        <v>165</v>
      </c>
      <c r="AU148" s="150" t="s">
        <v>82</v>
      </c>
      <c r="AV148" s="12" t="s">
        <v>82</v>
      </c>
      <c r="AW148" s="12" t="s">
        <v>33</v>
      </c>
      <c r="AX148" s="12" t="s">
        <v>72</v>
      </c>
      <c r="AY148" s="150" t="s">
        <v>147</v>
      </c>
    </row>
    <row r="149" spans="2:65" s="12" customFormat="1">
      <c r="B149" s="149"/>
      <c r="D149" s="145" t="s">
        <v>165</v>
      </c>
      <c r="E149" s="150" t="s">
        <v>3</v>
      </c>
      <c r="F149" s="151" t="s">
        <v>1050</v>
      </c>
      <c r="H149" s="152">
        <v>3.992</v>
      </c>
      <c r="I149" s="153"/>
      <c r="L149" s="149"/>
      <c r="M149" s="154"/>
      <c r="T149" s="155"/>
      <c r="AT149" s="150" t="s">
        <v>165</v>
      </c>
      <c r="AU149" s="150" t="s">
        <v>82</v>
      </c>
      <c r="AV149" s="12" t="s">
        <v>82</v>
      </c>
      <c r="AW149" s="12" t="s">
        <v>33</v>
      </c>
      <c r="AX149" s="12" t="s">
        <v>72</v>
      </c>
      <c r="AY149" s="150" t="s">
        <v>147</v>
      </c>
    </row>
    <row r="150" spans="2:65" s="14" customFormat="1">
      <c r="B150" s="167"/>
      <c r="D150" s="145" t="s">
        <v>165</v>
      </c>
      <c r="E150" s="168" t="s">
        <v>3</v>
      </c>
      <c r="F150" s="169" t="s">
        <v>247</v>
      </c>
      <c r="H150" s="170">
        <v>21.068000000000001</v>
      </c>
      <c r="I150" s="171"/>
      <c r="L150" s="167"/>
      <c r="M150" s="172"/>
      <c r="T150" s="173"/>
      <c r="AT150" s="168" t="s">
        <v>165</v>
      </c>
      <c r="AU150" s="168" t="s">
        <v>82</v>
      </c>
      <c r="AV150" s="14" t="s">
        <v>173</v>
      </c>
      <c r="AW150" s="14" t="s">
        <v>33</v>
      </c>
      <c r="AX150" s="14" t="s">
        <v>80</v>
      </c>
      <c r="AY150" s="168" t="s">
        <v>147</v>
      </c>
    </row>
    <row r="151" spans="2:65" s="1" customFormat="1" ht="16.5" customHeight="1">
      <c r="B151" s="131"/>
      <c r="C151" s="132" t="s">
        <v>9</v>
      </c>
      <c r="D151" s="132" t="s">
        <v>150</v>
      </c>
      <c r="E151" s="133" t="s">
        <v>497</v>
      </c>
      <c r="F151" s="134" t="s">
        <v>498</v>
      </c>
      <c r="G151" s="135" t="s">
        <v>259</v>
      </c>
      <c r="H151" s="136">
        <v>1.39</v>
      </c>
      <c r="I151" s="137"/>
      <c r="J151" s="138">
        <f>ROUND(I151*H151,2)</f>
        <v>0</v>
      </c>
      <c r="K151" s="134" t="s">
        <v>241</v>
      </c>
      <c r="L151" s="32"/>
      <c r="M151" s="139" t="s">
        <v>3</v>
      </c>
      <c r="N151" s="140" t="s">
        <v>43</v>
      </c>
      <c r="P151" s="141">
        <f>O151*H151</f>
        <v>0</v>
      </c>
      <c r="Q151" s="141">
        <v>1.06277</v>
      </c>
      <c r="R151" s="141">
        <f>Q151*H151</f>
        <v>1.4772502999999999</v>
      </c>
      <c r="S151" s="141">
        <v>0</v>
      </c>
      <c r="T151" s="142">
        <f>S151*H151</f>
        <v>0</v>
      </c>
      <c r="AR151" s="143" t="s">
        <v>173</v>
      </c>
      <c r="AT151" s="143" t="s">
        <v>150</v>
      </c>
      <c r="AU151" s="143" t="s">
        <v>82</v>
      </c>
      <c r="AY151" s="17" t="s">
        <v>147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80</v>
      </c>
      <c r="BK151" s="144">
        <f>ROUND(I151*H151,2)</f>
        <v>0</v>
      </c>
      <c r="BL151" s="17" t="s">
        <v>173</v>
      </c>
      <c r="BM151" s="143" t="s">
        <v>1051</v>
      </c>
    </row>
    <row r="152" spans="2:65" s="1" customFormat="1">
      <c r="B152" s="32"/>
      <c r="D152" s="159" t="s">
        <v>243</v>
      </c>
      <c r="F152" s="160" t="s">
        <v>500</v>
      </c>
      <c r="I152" s="147"/>
      <c r="L152" s="32"/>
      <c r="M152" s="148"/>
      <c r="T152" s="53"/>
      <c r="AT152" s="17" t="s">
        <v>243</v>
      </c>
      <c r="AU152" s="17" t="s">
        <v>82</v>
      </c>
    </row>
    <row r="153" spans="2:65" s="13" customFormat="1">
      <c r="B153" s="161"/>
      <c r="D153" s="145" t="s">
        <v>165</v>
      </c>
      <c r="E153" s="162" t="s">
        <v>3</v>
      </c>
      <c r="F153" s="163" t="s">
        <v>432</v>
      </c>
      <c r="H153" s="162" t="s">
        <v>3</v>
      </c>
      <c r="I153" s="164"/>
      <c r="L153" s="161"/>
      <c r="M153" s="165"/>
      <c r="T153" s="166"/>
      <c r="AT153" s="162" t="s">
        <v>165</v>
      </c>
      <c r="AU153" s="162" t="s">
        <v>82</v>
      </c>
      <c r="AV153" s="13" t="s">
        <v>80</v>
      </c>
      <c r="AW153" s="13" t="s">
        <v>33</v>
      </c>
      <c r="AX153" s="13" t="s">
        <v>72</v>
      </c>
      <c r="AY153" s="162" t="s">
        <v>147</v>
      </c>
    </row>
    <row r="154" spans="2:65" s="13" customFormat="1">
      <c r="B154" s="161"/>
      <c r="D154" s="145" t="s">
        <v>165</v>
      </c>
      <c r="E154" s="162" t="s">
        <v>3</v>
      </c>
      <c r="F154" s="163" t="s">
        <v>492</v>
      </c>
      <c r="H154" s="162" t="s">
        <v>3</v>
      </c>
      <c r="I154" s="164"/>
      <c r="L154" s="161"/>
      <c r="M154" s="165"/>
      <c r="T154" s="166"/>
      <c r="AT154" s="162" t="s">
        <v>165</v>
      </c>
      <c r="AU154" s="162" t="s">
        <v>82</v>
      </c>
      <c r="AV154" s="13" t="s">
        <v>80</v>
      </c>
      <c r="AW154" s="13" t="s">
        <v>33</v>
      </c>
      <c r="AX154" s="13" t="s">
        <v>72</v>
      </c>
      <c r="AY154" s="162" t="s">
        <v>147</v>
      </c>
    </row>
    <row r="155" spans="2:65" s="12" customFormat="1">
      <c r="B155" s="149"/>
      <c r="D155" s="145" t="s">
        <v>165</v>
      </c>
      <c r="E155" s="150" t="s">
        <v>3</v>
      </c>
      <c r="F155" s="151" t="s">
        <v>1052</v>
      </c>
      <c r="H155" s="152">
        <v>1.127</v>
      </c>
      <c r="I155" s="153"/>
      <c r="L155" s="149"/>
      <c r="M155" s="154"/>
      <c r="T155" s="155"/>
      <c r="AT155" s="150" t="s">
        <v>165</v>
      </c>
      <c r="AU155" s="150" t="s">
        <v>82</v>
      </c>
      <c r="AV155" s="12" t="s">
        <v>82</v>
      </c>
      <c r="AW155" s="12" t="s">
        <v>33</v>
      </c>
      <c r="AX155" s="12" t="s">
        <v>72</v>
      </c>
      <c r="AY155" s="150" t="s">
        <v>147</v>
      </c>
    </row>
    <row r="156" spans="2:65" s="12" customFormat="1">
      <c r="B156" s="149"/>
      <c r="D156" s="145" t="s">
        <v>165</v>
      </c>
      <c r="E156" s="150" t="s">
        <v>3</v>
      </c>
      <c r="F156" s="151" t="s">
        <v>1053</v>
      </c>
      <c r="H156" s="152">
        <v>0.26300000000000001</v>
      </c>
      <c r="I156" s="153"/>
      <c r="L156" s="149"/>
      <c r="M156" s="154"/>
      <c r="T156" s="155"/>
      <c r="AT156" s="150" t="s">
        <v>165</v>
      </c>
      <c r="AU156" s="150" t="s">
        <v>82</v>
      </c>
      <c r="AV156" s="12" t="s">
        <v>82</v>
      </c>
      <c r="AW156" s="12" t="s">
        <v>33</v>
      </c>
      <c r="AX156" s="12" t="s">
        <v>72</v>
      </c>
      <c r="AY156" s="150" t="s">
        <v>147</v>
      </c>
    </row>
    <row r="157" spans="2:65" s="14" customFormat="1">
      <c r="B157" s="167"/>
      <c r="D157" s="145" t="s">
        <v>165</v>
      </c>
      <c r="E157" s="168" t="s">
        <v>3</v>
      </c>
      <c r="F157" s="169" t="s">
        <v>247</v>
      </c>
      <c r="H157" s="170">
        <v>1.3900000000000001</v>
      </c>
      <c r="I157" s="171"/>
      <c r="L157" s="167"/>
      <c r="M157" s="172"/>
      <c r="T157" s="173"/>
      <c r="AT157" s="168" t="s">
        <v>165</v>
      </c>
      <c r="AU157" s="168" t="s">
        <v>82</v>
      </c>
      <c r="AV157" s="14" t="s">
        <v>173</v>
      </c>
      <c r="AW157" s="14" t="s">
        <v>33</v>
      </c>
      <c r="AX157" s="14" t="s">
        <v>80</v>
      </c>
      <c r="AY157" s="168" t="s">
        <v>147</v>
      </c>
    </row>
    <row r="158" spans="2:65" s="1" customFormat="1" ht="21.75" customHeight="1">
      <c r="B158" s="131"/>
      <c r="C158" s="132" t="s">
        <v>223</v>
      </c>
      <c r="D158" s="132" t="s">
        <v>150</v>
      </c>
      <c r="E158" s="133" t="s">
        <v>1054</v>
      </c>
      <c r="F158" s="134" t="s">
        <v>1055</v>
      </c>
      <c r="G158" s="135" t="s">
        <v>240</v>
      </c>
      <c r="H158" s="136">
        <v>51.767000000000003</v>
      </c>
      <c r="I158" s="137"/>
      <c r="J158" s="138">
        <f>ROUND(I158*H158,2)</f>
        <v>0</v>
      </c>
      <c r="K158" s="134" t="s">
        <v>241</v>
      </c>
      <c r="L158" s="32"/>
      <c r="M158" s="139" t="s">
        <v>3</v>
      </c>
      <c r="N158" s="140" t="s">
        <v>43</v>
      </c>
      <c r="P158" s="141">
        <f>O158*H158</f>
        <v>0</v>
      </c>
      <c r="Q158" s="141">
        <v>2.5018699999999998</v>
      </c>
      <c r="R158" s="141">
        <f>Q158*H158</f>
        <v>129.51430428999998</v>
      </c>
      <c r="S158" s="141">
        <v>0</v>
      </c>
      <c r="T158" s="142">
        <f>S158*H158</f>
        <v>0</v>
      </c>
      <c r="AR158" s="143" t="s">
        <v>173</v>
      </c>
      <c r="AT158" s="143" t="s">
        <v>150</v>
      </c>
      <c r="AU158" s="143" t="s">
        <v>82</v>
      </c>
      <c r="AY158" s="17" t="s">
        <v>147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80</v>
      </c>
      <c r="BK158" s="144">
        <f>ROUND(I158*H158,2)</f>
        <v>0</v>
      </c>
      <c r="BL158" s="17" t="s">
        <v>173</v>
      </c>
      <c r="BM158" s="143" t="s">
        <v>1056</v>
      </c>
    </row>
    <row r="159" spans="2:65" s="1" customFormat="1">
      <c r="B159" s="32"/>
      <c r="D159" s="159" t="s">
        <v>243</v>
      </c>
      <c r="F159" s="160" t="s">
        <v>1057</v>
      </c>
      <c r="I159" s="147"/>
      <c r="L159" s="32"/>
      <c r="M159" s="148"/>
      <c r="T159" s="53"/>
      <c r="AT159" s="17" t="s">
        <v>243</v>
      </c>
      <c r="AU159" s="17" t="s">
        <v>82</v>
      </c>
    </row>
    <row r="160" spans="2:65" s="13" customFormat="1">
      <c r="B160" s="161"/>
      <c r="D160" s="145" t="s">
        <v>165</v>
      </c>
      <c r="E160" s="162" t="s">
        <v>3</v>
      </c>
      <c r="F160" s="163" t="s">
        <v>432</v>
      </c>
      <c r="H160" s="162" t="s">
        <v>3</v>
      </c>
      <c r="I160" s="164"/>
      <c r="L160" s="161"/>
      <c r="M160" s="165"/>
      <c r="T160" s="166"/>
      <c r="AT160" s="162" t="s">
        <v>165</v>
      </c>
      <c r="AU160" s="162" t="s">
        <v>82</v>
      </c>
      <c r="AV160" s="13" t="s">
        <v>80</v>
      </c>
      <c r="AW160" s="13" t="s">
        <v>33</v>
      </c>
      <c r="AX160" s="13" t="s">
        <v>72</v>
      </c>
      <c r="AY160" s="162" t="s">
        <v>147</v>
      </c>
    </row>
    <row r="161" spans="2:65" s="13" customFormat="1">
      <c r="B161" s="161"/>
      <c r="D161" s="145" t="s">
        <v>165</v>
      </c>
      <c r="E161" s="162" t="s">
        <v>3</v>
      </c>
      <c r="F161" s="163" t="s">
        <v>1058</v>
      </c>
      <c r="H161" s="162" t="s">
        <v>3</v>
      </c>
      <c r="I161" s="164"/>
      <c r="L161" s="161"/>
      <c r="M161" s="165"/>
      <c r="T161" s="166"/>
      <c r="AT161" s="162" t="s">
        <v>165</v>
      </c>
      <c r="AU161" s="162" t="s">
        <v>82</v>
      </c>
      <c r="AV161" s="13" t="s">
        <v>80</v>
      </c>
      <c r="AW161" s="13" t="s">
        <v>33</v>
      </c>
      <c r="AX161" s="13" t="s">
        <v>72</v>
      </c>
      <c r="AY161" s="162" t="s">
        <v>147</v>
      </c>
    </row>
    <row r="162" spans="2:65" s="12" customFormat="1">
      <c r="B162" s="149"/>
      <c r="D162" s="145" t="s">
        <v>165</v>
      </c>
      <c r="E162" s="150" t="s">
        <v>3</v>
      </c>
      <c r="F162" s="151" t="s">
        <v>1059</v>
      </c>
      <c r="H162" s="152">
        <v>7.8609999999999998</v>
      </c>
      <c r="I162" s="153"/>
      <c r="L162" s="149"/>
      <c r="M162" s="154"/>
      <c r="T162" s="155"/>
      <c r="AT162" s="150" t="s">
        <v>165</v>
      </c>
      <c r="AU162" s="150" t="s">
        <v>82</v>
      </c>
      <c r="AV162" s="12" t="s">
        <v>82</v>
      </c>
      <c r="AW162" s="12" t="s">
        <v>33</v>
      </c>
      <c r="AX162" s="12" t="s">
        <v>72</v>
      </c>
      <c r="AY162" s="150" t="s">
        <v>147</v>
      </c>
    </row>
    <row r="163" spans="2:65" s="12" customFormat="1">
      <c r="B163" s="149"/>
      <c r="D163" s="145" t="s">
        <v>165</v>
      </c>
      <c r="E163" s="150" t="s">
        <v>3</v>
      </c>
      <c r="F163" s="151" t="s">
        <v>1060</v>
      </c>
      <c r="H163" s="152">
        <v>1.8340000000000001</v>
      </c>
      <c r="I163" s="153"/>
      <c r="L163" s="149"/>
      <c r="M163" s="154"/>
      <c r="T163" s="155"/>
      <c r="AT163" s="150" t="s">
        <v>165</v>
      </c>
      <c r="AU163" s="150" t="s">
        <v>82</v>
      </c>
      <c r="AV163" s="12" t="s">
        <v>82</v>
      </c>
      <c r="AW163" s="12" t="s">
        <v>33</v>
      </c>
      <c r="AX163" s="12" t="s">
        <v>72</v>
      </c>
      <c r="AY163" s="150" t="s">
        <v>147</v>
      </c>
    </row>
    <row r="164" spans="2:65" s="12" customFormat="1">
      <c r="B164" s="149"/>
      <c r="D164" s="145" t="s">
        <v>165</v>
      </c>
      <c r="E164" s="150" t="s">
        <v>3</v>
      </c>
      <c r="F164" s="151" t="s">
        <v>1061</v>
      </c>
      <c r="H164" s="152">
        <v>13.752000000000001</v>
      </c>
      <c r="I164" s="153"/>
      <c r="L164" s="149"/>
      <c r="M164" s="154"/>
      <c r="T164" s="155"/>
      <c r="AT164" s="150" t="s">
        <v>165</v>
      </c>
      <c r="AU164" s="150" t="s">
        <v>82</v>
      </c>
      <c r="AV164" s="12" t="s">
        <v>82</v>
      </c>
      <c r="AW164" s="12" t="s">
        <v>33</v>
      </c>
      <c r="AX164" s="12" t="s">
        <v>72</v>
      </c>
      <c r="AY164" s="150" t="s">
        <v>147</v>
      </c>
    </row>
    <row r="165" spans="2:65" s="12" customFormat="1">
      <c r="B165" s="149"/>
      <c r="D165" s="145" t="s">
        <v>165</v>
      </c>
      <c r="E165" s="150" t="s">
        <v>3</v>
      </c>
      <c r="F165" s="151" t="s">
        <v>1062</v>
      </c>
      <c r="H165" s="152">
        <v>28.32</v>
      </c>
      <c r="I165" s="153"/>
      <c r="L165" s="149"/>
      <c r="M165" s="154"/>
      <c r="T165" s="155"/>
      <c r="AT165" s="150" t="s">
        <v>165</v>
      </c>
      <c r="AU165" s="150" t="s">
        <v>82</v>
      </c>
      <c r="AV165" s="12" t="s">
        <v>82</v>
      </c>
      <c r="AW165" s="12" t="s">
        <v>33</v>
      </c>
      <c r="AX165" s="12" t="s">
        <v>72</v>
      </c>
      <c r="AY165" s="150" t="s">
        <v>147</v>
      </c>
    </row>
    <row r="166" spans="2:65" s="14" customFormat="1">
      <c r="B166" s="167"/>
      <c r="D166" s="145" t="s">
        <v>165</v>
      </c>
      <c r="E166" s="168" t="s">
        <v>3</v>
      </c>
      <c r="F166" s="169" t="s">
        <v>247</v>
      </c>
      <c r="H166" s="170">
        <v>51.767000000000003</v>
      </c>
      <c r="I166" s="171"/>
      <c r="L166" s="167"/>
      <c r="M166" s="172"/>
      <c r="T166" s="173"/>
      <c r="AT166" s="168" t="s">
        <v>165</v>
      </c>
      <c r="AU166" s="168" t="s">
        <v>82</v>
      </c>
      <c r="AV166" s="14" t="s">
        <v>173</v>
      </c>
      <c r="AW166" s="14" t="s">
        <v>33</v>
      </c>
      <c r="AX166" s="14" t="s">
        <v>80</v>
      </c>
      <c r="AY166" s="168" t="s">
        <v>147</v>
      </c>
    </row>
    <row r="167" spans="2:65" s="1" customFormat="1" ht="16.5" customHeight="1">
      <c r="B167" s="131"/>
      <c r="C167" s="132" t="s">
        <v>514</v>
      </c>
      <c r="D167" s="132" t="s">
        <v>150</v>
      </c>
      <c r="E167" s="133" t="s">
        <v>1063</v>
      </c>
      <c r="F167" s="134" t="s">
        <v>1064</v>
      </c>
      <c r="G167" s="135" t="s">
        <v>219</v>
      </c>
      <c r="H167" s="136">
        <v>160.52799999999999</v>
      </c>
      <c r="I167" s="137"/>
      <c r="J167" s="138">
        <f>ROUND(I167*H167,2)</f>
        <v>0</v>
      </c>
      <c r="K167" s="134" t="s">
        <v>241</v>
      </c>
      <c r="L167" s="32"/>
      <c r="M167" s="139" t="s">
        <v>3</v>
      </c>
      <c r="N167" s="140" t="s">
        <v>43</v>
      </c>
      <c r="P167" s="141">
        <f>O167*H167</f>
        <v>0</v>
      </c>
      <c r="Q167" s="141">
        <v>2.6900000000000001E-3</v>
      </c>
      <c r="R167" s="141">
        <f>Q167*H167</f>
        <v>0.43182031999999998</v>
      </c>
      <c r="S167" s="141">
        <v>0</v>
      </c>
      <c r="T167" s="142">
        <f>S167*H167</f>
        <v>0</v>
      </c>
      <c r="AR167" s="143" t="s">
        <v>173</v>
      </c>
      <c r="AT167" s="143" t="s">
        <v>150</v>
      </c>
      <c r="AU167" s="143" t="s">
        <v>82</v>
      </c>
      <c r="AY167" s="17" t="s">
        <v>147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80</v>
      </c>
      <c r="BK167" s="144">
        <f>ROUND(I167*H167,2)</f>
        <v>0</v>
      </c>
      <c r="BL167" s="17" t="s">
        <v>173</v>
      </c>
      <c r="BM167" s="143" t="s">
        <v>1065</v>
      </c>
    </row>
    <row r="168" spans="2:65" s="1" customFormat="1">
      <c r="B168" s="32"/>
      <c r="D168" s="159" t="s">
        <v>243</v>
      </c>
      <c r="F168" s="160" t="s">
        <v>1066</v>
      </c>
      <c r="I168" s="147"/>
      <c r="L168" s="32"/>
      <c r="M168" s="148"/>
      <c r="T168" s="53"/>
      <c r="AT168" s="17" t="s">
        <v>243</v>
      </c>
      <c r="AU168" s="17" t="s">
        <v>82</v>
      </c>
    </row>
    <row r="169" spans="2:65" s="13" customFormat="1">
      <c r="B169" s="161"/>
      <c r="D169" s="145" t="s">
        <v>165</v>
      </c>
      <c r="E169" s="162" t="s">
        <v>3</v>
      </c>
      <c r="F169" s="163" t="s">
        <v>432</v>
      </c>
      <c r="H169" s="162" t="s">
        <v>3</v>
      </c>
      <c r="I169" s="164"/>
      <c r="L169" s="161"/>
      <c r="M169" s="165"/>
      <c r="T169" s="166"/>
      <c r="AT169" s="162" t="s">
        <v>165</v>
      </c>
      <c r="AU169" s="162" t="s">
        <v>82</v>
      </c>
      <c r="AV169" s="13" t="s">
        <v>80</v>
      </c>
      <c r="AW169" s="13" t="s">
        <v>33</v>
      </c>
      <c r="AX169" s="13" t="s">
        <v>72</v>
      </c>
      <c r="AY169" s="162" t="s">
        <v>147</v>
      </c>
    </row>
    <row r="170" spans="2:65" s="13" customFormat="1">
      <c r="B170" s="161"/>
      <c r="D170" s="145" t="s">
        <v>165</v>
      </c>
      <c r="E170" s="162" t="s">
        <v>3</v>
      </c>
      <c r="F170" s="163" t="s">
        <v>1058</v>
      </c>
      <c r="H170" s="162" t="s">
        <v>3</v>
      </c>
      <c r="I170" s="164"/>
      <c r="L170" s="161"/>
      <c r="M170" s="165"/>
      <c r="T170" s="166"/>
      <c r="AT170" s="162" t="s">
        <v>165</v>
      </c>
      <c r="AU170" s="162" t="s">
        <v>82</v>
      </c>
      <c r="AV170" s="13" t="s">
        <v>80</v>
      </c>
      <c r="AW170" s="13" t="s">
        <v>33</v>
      </c>
      <c r="AX170" s="13" t="s">
        <v>72</v>
      </c>
      <c r="AY170" s="162" t="s">
        <v>147</v>
      </c>
    </row>
    <row r="171" spans="2:65" s="12" customFormat="1">
      <c r="B171" s="149"/>
      <c r="D171" s="145" t="s">
        <v>165</v>
      </c>
      <c r="E171" s="150" t="s">
        <v>3</v>
      </c>
      <c r="F171" s="151" t="s">
        <v>1067</v>
      </c>
      <c r="H171" s="152">
        <v>39.304000000000002</v>
      </c>
      <c r="I171" s="153"/>
      <c r="L171" s="149"/>
      <c r="M171" s="154"/>
      <c r="T171" s="155"/>
      <c r="AT171" s="150" t="s">
        <v>165</v>
      </c>
      <c r="AU171" s="150" t="s">
        <v>82</v>
      </c>
      <c r="AV171" s="12" t="s">
        <v>82</v>
      </c>
      <c r="AW171" s="12" t="s">
        <v>33</v>
      </c>
      <c r="AX171" s="12" t="s">
        <v>72</v>
      </c>
      <c r="AY171" s="150" t="s">
        <v>147</v>
      </c>
    </row>
    <row r="172" spans="2:65" s="12" customFormat="1">
      <c r="B172" s="149"/>
      <c r="D172" s="145" t="s">
        <v>165</v>
      </c>
      <c r="E172" s="150" t="s">
        <v>3</v>
      </c>
      <c r="F172" s="151" t="s">
        <v>1068</v>
      </c>
      <c r="H172" s="152">
        <v>4.5839999999999996</v>
      </c>
      <c r="I172" s="153"/>
      <c r="L172" s="149"/>
      <c r="M172" s="154"/>
      <c r="T172" s="155"/>
      <c r="AT172" s="150" t="s">
        <v>165</v>
      </c>
      <c r="AU172" s="150" t="s">
        <v>82</v>
      </c>
      <c r="AV172" s="12" t="s">
        <v>82</v>
      </c>
      <c r="AW172" s="12" t="s">
        <v>33</v>
      </c>
      <c r="AX172" s="12" t="s">
        <v>72</v>
      </c>
      <c r="AY172" s="150" t="s">
        <v>147</v>
      </c>
    </row>
    <row r="173" spans="2:65" s="12" customFormat="1">
      <c r="B173" s="149"/>
      <c r="D173" s="145" t="s">
        <v>165</v>
      </c>
      <c r="E173" s="150" t="s">
        <v>3</v>
      </c>
      <c r="F173" s="151" t="s">
        <v>1069</v>
      </c>
      <c r="H173" s="152">
        <v>45.84</v>
      </c>
      <c r="I173" s="153"/>
      <c r="L173" s="149"/>
      <c r="M173" s="154"/>
      <c r="T173" s="155"/>
      <c r="AT173" s="150" t="s">
        <v>165</v>
      </c>
      <c r="AU173" s="150" t="s">
        <v>82</v>
      </c>
      <c r="AV173" s="12" t="s">
        <v>82</v>
      </c>
      <c r="AW173" s="12" t="s">
        <v>33</v>
      </c>
      <c r="AX173" s="12" t="s">
        <v>72</v>
      </c>
      <c r="AY173" s="150" t="s">
        <v>147</v>
      </c>
    </row>
    <row r="174" spans="2:65" s="12" customFormat="1">
      <c r="B174" s="149"/>
      <c r="D174" s="145" t="s">
        <v>165</v>
      </c>
      <c r="E174" s="150" t="s">
        <v>3</v>
      </c>
      <c r="F174" s="151" t="s">
        <v>1070</v>
      </c>
      <c r="H174" s="152">
        <v>70.8</v>
      </c>
      <c r="I174" s="153"/>
      <c r="L174" s="149"/>
      <c r="M174" s="154"/>
      <c r="T174" s="155"/>
      <c r="AT174" s="150" t="s">
        <v>165</v>
      </c>
      <c r="AU174" s="150" t="s">
        <v>82</v>
      </c>
      <c r="AV174" s="12" t="s">
        <v>82</v>
      </c>
      <c r="AW174" s="12" t="s">
        <v>33</v>
      </c>
      <c r="AX174" s="12" t="s">
        <v>72</v>
      </c>
      <c r="AY174" s="150" t="s">
        <v>147</v>
      </c>
    </row>
    <row r="175" spans="2:65" s="14" customFormat="1">
      <c r="B175" s="167"/>
      <c r="D175" s="145" t="s">
        <v>165</v>
      </c>
      <c r="E175" s="168" t="s">
        <v>3</v>
      </c>
      <c r="F175" s="169" t="s">
        <v>247</v>
      </c>
      <c r="H175" s="170">
        <v>160.52800000000002</v>
      </c>
      <c r="I175" s="171"/>
      <c r="L175" s="167"/>
      <c r="M175" s="172"/>
      <c r="T175" s="173"/>
      <c r="AT175" s="168" t="s">
        <v>165</v>
      </c>
      <c r="AU175" s="168" t="s">
        <v>82</v>
      </c>
      <c r="AV175" s="14" t="s">
        <v>173</v>
      </c>
      <c r="AW175" s="14" t="s">
        <v>33</v>
      </c>
      <c r="AX175" s="14" t="s">
        <v>80</v>
      </c>
      <c r="AY175" s="168" t="s">
        <v>147</v>
      </c>
    </row>
    <row r="176" spans="2:65" s="1" customFormat="1" ht="16.5" customHeight="1">
      <c r="B176" s="131"/>
      <c r="C176" s="132" t="s">
        <v>523</v>
      </c>
      <c r="D176" s="132" t="s">
        <v>150</v>
      </c>
      <c r="E176" s="133" t="s">
        <v>1071</v>
      </c>
      <c r="F176" s="134" t="s">
        <v>1072</v>
      </c>
      <c r="G176" s="135" t="s">
        <v>219</v>
      </c>
      <c r="H176" s="136">
        <v>160.52799999999999</v>
      </c>
      <c r="I176" s="137"/>
      <c r="J176" s="138">
        <f>ROUND(I176*H176,2)</f>
        <v>0</v>
      </c>
      <c r="K176" s="134" t="s">
        <v>241</v>
      </c>
      <c r="L176" s="32"/>
      <c r="M176" s="139" t="s">
        <v>3</v>
      </c>
      <c r="N176" s="140" t="s">
        <v>43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173</v>
      </c>
      <c r="AT176" s="143" t="s">
        <v>150</v>
      </c>
      <c r="AU176" s="143" t="s">
        <v>82</v>
      </c>
      <c r="AY176" s="17" t="s">
        <v>147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80</v>
      </c>
      <c r="BK176" s="144">
        <f>ROUND(I176*H176,2)</f>
        <v>0</v>
      </c>
      <c r="BL176" s="17" t="s">
        <v>173</v>
      </c>
      <c r="BM176" s="143" t="s">
        <v>1073</v>
      </c>
    </row>
    <row r="177" spans="2:65" s="1" customFormat="1">
      <c r="B177" s="32"/>
      <c r="D177" s="159" t="s">
        <v>243</v>
      </c>
      <c r="F177" s="160" t="s">
        <v>1074</v>
      </c>
      <c r="I177" s="147"/>
      <c r="L177" s="32"/>
      <c r="M177" s="148"/>
      <c r="T177" s="53"/>
      <c r="AT177" s="17" t="s">
        <v>243</v>
      </c>
      <c r="AU177" s="17" t="s">
        <v>82</v>
      </c>
    </row>
    <row r="178" spans="2:65" s="13" customFormat="1">
      <c r="B178" s="161"/>
      <c r="D178" s="145" t="s">
        <v>165</v>
      </c>
      <c r="E178" s="162" t="s">
        <v>3</v>
      </c>
      <c r="F178" s="163" t="s">
        <v>432</v>
      </c>
      <c r="H178" s="162" t="s">
        <v>3</v>
      </c>
      <c r="I178" s="164"/>
      <c r="L178" s="161"/>
      <c r="M178" s="165"/>
      <c r="T178" s="166"/>
      <c r="AT178" s="162" t="s">
        <v>165</v>
      </c>
      <c r="AU178" s="162" t="s">
        <v>82</v>
      </c>
      <c r="AV178" s="13" t="s">
        <v>80</v>
      </c>
      <c r="AW178" s="13" t="s">
        <v>33</v>
      </c>
      <c r="AX178" s="13" t="s">
        <v>72</v>
      </c>
      <c r="AY178" s="162" t="s">
        <v>147</v>
      </c>
    </row>
    <row r="179" spans="2:65" s="13" customFormat="1">
      <c r="B179" s="161"/>
      <c r="D179" s="145" t="s">
        <v>165</v>
      </c>
      <c r="E179" s="162" t="s">
        <v>3</v>
      </c>
      <c r="F179" s="163" t="s">
        <v>1058</v>
      </c>
      <c r="H179" s="162" t="s">
        <v>3</v>
      </c>
      <c r="I179" s="164"/>
      <c r="L179" s="161"/>
      <c r="M179" s="165"/>
      <c r="T179" s="166"/>
      <c r="AT179" s="162" t="s">
        <v>165</v>
      </c>
      <c r="AU179" s="162" t="s">
        <v>82</v>
      </c>
      <c r="AV179" s="13" t="s">
        <v>80</v>
      </c>
      <c r="AW179" s="13" t="s">
        <v>33</v>
      </c>
      <c r="AX179" s="13" t="s">
        <v>72</v>
      </c>
      <c r="AY179" s="162" t="s">
        <v>147</v>
      </c>
    </row>
    <row r="180" spans="2:65" s="12" customFormat="1">
      <c r="B180" s="149"/>
      <c r="D180" s="145" t="s">
        <v>165</v>
      </c>
      <c r="E180" s="150" t="s">
        <v>3</v>
      </c>
      <c r="F180" s="151" t="s">
        <v>1067</v>
      </c>
      <c r="H180" s="152">
        <v>39.304000000000002</v>
      </c>
      <c r="I180" s="153"/>
      <c r="L180" s="149"/>
      <c r="M180" s="154"/>
      <c r="T180" s="155"/>
      <c r="AT180" s="150" t="s">
        <v>165</v>
      </c>
      <c r="AU180" s="150" t="s">
        <v>82</v>
      </c>
      <c r="AV180" s="12" t="s">
        <v>82</v>
      </c>
      <c r="AW180" s="12" t="s">
        <v>33</v>
      </c>
      <c r="AX180" s="12" t="s">
        <v>72</v>
      </c>
      <c r="AY180" s="150" t="s">
        <v>147</v>
      </c>
    </row>
    <row r="181" spans="2:65" s="12" customFormat="1">
      <c r="B181" s="149"/>
      <c r="D181" s="145" t="s">
        <v>165</v>
      </c>
      <c r="E181" s="150" t="s">
        <v>3</v>
      </c>
      <c r="F181" s="151" t="s">
        <v>1068</v>
      </c>
      <c r="H181" s="152">
        <v>4.5839999999999996</v>
      </c>
      <c r="I181" s="153"/>
      <c r="L181" s="149"/>
      <c r="M181" s="154"/>
      <c r="T181" s="155"/>
      <c r="AT181" s="150" t="s">
        <v>165</v>
      </c>
      <c r="AU181" s="150" t="s">
        <v>82</v>
      </c>
      <c r="AV181" s="12" t="s">
        <v>82</v>
      </c>
      <c r="AW181" s="12" t="s">
        <v>33</v>
      </c>
      <c r="AX181" s="12" t="s">
        <v>72</v>
      </c>
      <c r="AY181" s="150" t="s">
        <v>147</v>
      </c>
    </row>
    <row r="182" spans="2:65" s="12" customFormat="1">
      <c r="B182" s="149"/>
      <c r="D182" s="145" t="s">
        <v>165</v>
      </c>
      <c r="E182" s="150" t="s">
        <v>3</v>
      </c>
      <c r="F182" s="151" t="s">
        <v>1069</v>
      </c>
      <c r="H182" s="152">
        <v>45.84</v>
      </c>
      <c r="I182" s="153"/>
      <c r="L182" s="149"/>
      <c r="M182" s="154"/>
      <c r="T182" s="155"/>
      <c r="AT182" s="150" t="s">
        <v>165</v>
      </c>
      <c r="AU182" s="150" t="s">
        <v>82</v>
      </c>
      <c r="AV182" s="12" t="s">
        <v>82</v>
      </c>
      <c r="AW182" s="12" t="s">
        <v>33</v>
      </c>
      <c r="AX182" s="12" t="s">
        <v>72</v>
      </c>
      <c r="AY182" s="150" t="s">
        <v>147</v>
      </c>
    </row>
    <row r="183" spans="2:65" s="12" customFormat="1">
      <c r="B183" s="149"/>
      <c r="D183" s="145" t="s">
        <v>165</v>
      </c>
      <c r="E183" s="150" t="s">
        <v>3</v>
      </c>
      <c r="F183" s="151" t="s">
        <v>1070</v>
      </c>
      <c r="H183" s="152">
        <v>70.8</v>
      </c>
      <c r="I183" s="153"/>
      <c r="L183" s="149"/>
      <c r="M183" s="154"/>
      <c r="T183" s="155"/>
      <c r="AT183" s="150" t="s">
        <v>165</v>
      </c>
      <c r="AU183" s="150" t="s">
        <v>82</v>
      </c>
      <c r="AV183" s="12" t="s">
        <v>82</v>
      </c>
      <c r="AW183" s="12" t="s">
        <v>33</v>
      </c>
      <c r="AX183" s="12" t="s">
        <v>72</v>
      </c>
      <c r="AY183" s="150" t="s">
        <v>147</v>
      </c>
    </row>
    <row r="184" spans="2:65" s="14" customFormat="1">
      <c r="B184" s="167"/>
      <c r="D184" s="145" t="s">
        <v>165</v>
      </c>
      <c r="E184" s="168" t="s">
        <v>3</v>
      </c>
      <c r="F184" s="169" t="s">
        <v>247</v>
      </c>
      <c r="H184" s="170">
        <v>160.52800000000002</v>
      </c>
      <c r="I184" s="171"/>
      <c r="L184" s="167"/>
      <c r="M184" s="172"/>
      <c r="T184" s="173"/>
      <c r="AT184" s="168" t="s">
        <v>165</v>
      </c>
      <c r="AU184" s="168" t="s">
        <v>82</v>
      </c>
      <c r="AV184" s="14" t="s">
        <v>173</v>
      </c>
      <c r="AW184" s="14" t="s">
        <v>33</v>
      </c>
      <c r="AX184" s="14" t="s">
        <v>80</v>
      </c>
      <c r="AY184" s="168" t="s">
        <v>147</v>
      </c>
    </row>
    <row r="185" spans="2:65" s="1" customFormat="1" ht="16.5" customHeight="1">
      <c r="B185" s="131"/>
      <c r="C185" s="132" t="s">
        <v>528</v>
      </c>
      <c r="D185" s="132" t="s">
        <v>150</v>
      </c>
      <c r="E185" s="133" t="s">
        <v>529</v>
      </c>
      <c r="F185" s="134" t="s">
        <v>530</v>
      </c>
      <c r="G185" s="135" t="s">
        <v>259</v>
      </c>
      <c r="H185" s="136">
        <v>3.6240000000000001</v>
      </c>
      <c r="I185" s="137"/>
      <c r="J185" s="138">
        <f>ROUND(I185*H185,2)</f>
        <v>0</v>
      </c>
      <c r="K185" s="134" t="s">
        <v>241</v>
      </c>
      <c r="L185" s="32"/>
      <c r="M185" s="139" t="s">
        <v>3</v>
      </c>
      <c r="N185" s="140" t="s">
        <v>43</v>
      </c>
      <c r="P185" s="141">
        <f>O185*H185</f>
        <v>0</v>
      </c>
      <c r="Q185" s="141">
        <v>1.0606199999999999</v>
      </c>
      <c r="R185" s="141">
        <f>Q185*H185</f>
        <v>3.8436868799999999</v>
      </c>
      <c r="S185" s="141">
        <v>0</v>
      </c>
      <c r="T185" s="142">
        <f>S185*H185</f>
        <v>0</v>
      </c>
      <c r="AR185" s="143" t="s">
        <v>173</v>
      </c>
      <c r="AT185" s="143" t="s">
        <v>150</v>
      </c>
      <c r="AU185" s="143" t="s">
        <v>82</v>
      </c>
      <c r="AY185" s="17" t="s">
        <v>147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80</v>
      </c>
      <c r="BK185" s="144">
        <f>ROUND(I185*H185,2)</f>
        <v>0</v>
      </c>
      <c r="BL185" s="17" t="s">
        <v>173</v>
      </c>
      <c r="BM185" s="143" t="s">
        <v>1075</v>
      </c>
    </row>
    <row r="186" spans="2:65" s="1" customFormat="1">
      <c r="B186" s="32"/>
      <c r="D186" s="159" t="s">
        <v>243</v>
      </c>
      <c r="F186" s="160" t="s">
        <v>532</v>
      </c>
      <c r="I186" s="147"/>
      <c r="L186" s="32"/>
      <c r="M186" s="148"/>
      <c r="T186" s="53"/>
      <c r="AT186" s="17" t="s">
        <v>243</v>
      </c>
      <c r="AU186" s="17" t="s">
        <v>82</v>
      </c>
    </row>
    <row r="187" spans="2:65" s="13" customFormat="1">
      <c r="B187" s="161"/>
      <c r="D187" s="145" t="s">
        <v>165</v>
      </c>
      <c r="E187" s="162" t="s">
        <v>3</v>
      </c>
      <c r="F187" s="163" t="s">
        <v>432</v>
      </c>
      <c r="H187" s="162" t="s">
        <v>3</v>
      </c>
      <c r="I187" s="164"/>
      <c r="L187" s="161"/>
      <c r="M187" s="165"/>
      <c r="T187" s="166"/>
      <c r="AT187" s="162" t="s">
        <v>165</v>
      </c>
      <c r="AU187" s="162" t="s">
        <v>82</v>
      </c>
      <c r="AV187" s="13" t="s">
        <v>80</v>
      </c>
      <c r="AW187" s="13" t="s">
        <v>33</v>
      </c>
      <c r="AX187" s="13" t="s">
        <v>72</v>
      </c>
      <c r="AY187" s="162" t="s">
        <v>147</v>
      </c>
    </row>
    <row r="188" spans="2:65" s="13" customFormat="1">
      <c r="B188" s="161"/>
      <c r="D188" s="145" t="s">
        <v>165</v>
      </c>
      <c r="E188" s="162" t="s">
        <v>3</v>
      </c>
      <c r="F188" s="163" t="s">
        <v>509</v>
      </c>
      <c r="H188" s="162" t="s">
        <v>3</v>
      </c>
      <c r="I188" s="164"/>
      <c r="L188" s="161"/>
      <c r="M188" s="165"/>
      <c r="T188" s="166"/>
      <c r="AT188" s="162" t="s">
        <v>165</v>
      </c>
      <c r="AU188" s="162" t="s">
        <v>82</v>
      </c>
      <c r="AV188" s="13" t="s">
        <v>80</v>
      </c>
      <c r="AW188" s="13" t="s">
        <v>33</v>
      </c>
      <c r="AX188" s="13" t="s">
        <v>72</v>
      </c>
      <c r="AY188" s="162" t="s">
        <v>147</v>
      </c>
    </row>
    <row r="189" spans="2:65" s="12" customFormat="1">
      <c r="B189" s="149"/>
      <c r="D189" s="145" t="s">
        <v>165</v>
      </c>
      <c r="E189" s="150" t="s">
        <v>3</v>
      </c>
      <c r="F189" s="151" t="s">
        <v>1076</v>
      </c>
      <c r="H189" s="152">
        <v>3.6240000000000001</v>
      </c>
      <c r="I189" s="153"/>
      <c r="L189" s="149"/>
      <c r="M189" s="154"/>
      <c r="T189" s="155"/>
      <c r="AT189" s="150" t="s">
        <v>165</v>
      </c>
      <c r="AU189" s="150" t="s">
        <v>82</v>
      </c>
      <c r="AV189" s="12" t="s">
        <v>82</v>
      </c>
      <c r="AW189" s="12" t="s">
        <v>33</v>
      </c>
      <c r="AX189" s="12" t="s">
        <v>80</v>
      </c>
      <c r="AY189" s="150" t="s">
        <v>147</v>
      </c>
    </row>
    <row r="190" spans="2:65" s="11" customFormat="1" ht="22.95" customHeight="1">
      <c r="B190" s="119"/>
      <c r="D190" s="120" t="s">
        <v>71</v>
      </c>
      <c r="E190" s="129" t="s">
        <v>166</v>
      </c>
      <c r="F190" s="129" t="s">
        <v>534</v>
      </c>
      <c r="I190" s="122"/>
      <c r="J190" s="130">
        <f>BK190</f>
        <v>0</v>
      </c>
      <c r="L190" s="119"/>
      <c r="M190" s="124"/>
      <c r="P190" s="125">
        <f>SUM(P191:P336)</f>
        <v>0</v>
      </c>
      <c r="R190" s="125">
        <f>SUM(R191:R336)</f>
        <v>480.70429240999994</v>
      </c>
      <c r="T190" s="126">
        <f>SUM(T191:T336)</f>
        <v>0</v>
      </c>
      <c r="AR190" s="120" t="s">
        <v>80</v>
      </c>
      <c r="AT190" s="127" t="s">
        <v>71</v>
      </c>
      <c r="AU190" s="127" t="s">
        <v>80</v>
      </c>
      <c r="AY190" s="120" t="s">
        <v>147</v>
      </c>
      <c r="BK190" s="128">
        <f>SUM(BK191:BK336)</f>
        <v>0</v>
      </c>
    </row>
    <row r="191" spans="2:65" s="1" customFormat="1" ht="24.15" customHeight="1">
      <c r="B191" s="131"/>
      <c r="C191" s="132" t="s">
        <v>535</v>
      </c>
      <c r="D191" s="132" t="s">
        <v>150</v>
      </c>
      <c r="E191" s="133" t="s">
        <v>1077</v>
      </c>
      <c r="F191" s="134" t="s">
        <v>1078</v>
      </c>
      <c r="G191" s="135" t="s">
        <v>219</v>
      </c>
      <c r="H191" s="136">
        <v>105.32</v>
      </c>
      <c r="I191" s="137"/>
      <c r="J191" s="138">
        <f>ROUND(I191*H191,2)</f>
        <v>0</v>
      </c>
      <c r="K191" s="134" t="s">
        <v>241</v>
      </c>
      <c r="L191" s="32"/>
      <c r="M191" s="139" t="s">
        <v>3</v>
      </c>
      <c r="N191" s="140" t="s">
        <v>43</v>
      </c>
      <c r="P191" s="141">
        <f>O191*H191</f>
        <v>0</v>
      </c>
      <c r="Q191" s="141">
        <v>0.60946999999999996</v>
      </c>
      <c r="R191" s="141">
        <f>Q191*H191</f>
        <v>64.18938039999999</v>
      </c>
      <c r="S191" s="141">
        <v>0</v>
      </c>
      <c r="T191" s="142">
        <f>S191*H191</f>
        <v>0</v>
      </c>
      <c r="AR191" s="143" t="s">
        <v>173</v>
      </c>
      <c r="AT191" s="143" t="s">
        <v>150</v>
      </c>
      <c r="AU191" s="143" t="s">
        <v>82</v>
      </c>
      <c r="AY191" s="17" t="s">
        <v>147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80</v>
      </c>
      <c r="BK191" s="144">
        <f>ROUND(I191*H191,2)</f>
        <v>0</v>
      </c>
      <c r="BL191" s="17" t="s">
        <v>173</v>
      </c>
      <c r="BM191" s="143" t="s">
        <v>1079</v>
      </c>
    </row>
    <row r="192" spans="2:65" s="1" customFormat="1">
      <c r="B192" s="32"/>
      <c r="D192" s="159" t="s">
        <v>243</v>
      </c>
      <c r="F192" s="160" t="s">
        <v>1080</v>
      </c>
      <c r="I192" s="147"/>
      <c r="L192" s="32"/>
      <c r="M192" s="148"/>
      <c r="T192" s="53"/>
      <c r="AT192" s="17" t="s">
        <v>243</v>
      </c>
      <c r="AU192" s="17" t="s">
        <v>82</v>
      </c>
    </row>
    <row r="193" spans="2:65" s="13" customFormat="1">
      <c r="B193" s="161"/>
      <c r="D193" s="145" t="s">
        <v>165</v>
      </c>
      <c r="E193" s="162" t="s">
        <v>3</v>
      </c>
      <c r="F193" s="163" t="s">
        <v>1081</v>
      </c>
      <c r="H193" s="162" t="s">
        <v>3</v>
      </c>
      <c r="I193" s="164"/>
      <c r="L193" s="161"/>
      <c r="M193" s="165"/>
      <c r="T193" s="166"/>
      <c r="AT193" s="162" t="s">
        <v>165</v>
      </c>
      <c r="AU193" s="162" t="s">
        <v>82</v>
      </c>
      <c r="AV193" s="13" t="s">
        <v>80</v>
      </c>
      <c r="AW193" s="13" t="s">
        <v>33</v>
      </c>
      <c r="AX193" s="13" t="s">
        <v>72</v>
      </c>
      <c r="AY193" s="162" t="s">
        <v>147</v>
      </c>
    </row>
    <row r="194" spans="2:65" s="13" customFormat="1">
      <c r="B194" s="161"/>
      <c r="D194" s="145" t="s">
        <v>165</v>
      </c>
      <c r="E194" s="162" t="s">
        <v>3</v>
      </c>
      <c r="F194" s="163" t="s">
        <v>1082</v>
      </c>
      <c r="H194" s="162" t="s">
        <v>3</v>
      </c>
      <c r="I194" s="164"/>
      <c r="L194" s="161"/>
      <c r="M194" s="165"/>
      <c r="T194" s="166"/>
      <c r="AT194" s="162" t="s">
        <v>165</v>
      </c>
      <c r="AU194" s="162" t="s">
        <v>82</v>
      </c>
      <c r="AV194" s="13" t="s">
        <v>80</v>
      </c>
      <c r="AW194" s="13" t="s">
        <v>33</v>
      </c>
      <c r="AX194" s="13" t="s">
        <v>72</v>
      </c>
      <c r="AY194" s="162" t="s">
        <v>147</v>
      </c>
    </row>
    <row r="195" spans="2:65" s="12" customFormat="1">
      <c r="B195" s="149"/>
      <c r="D195" s="145" t="s">
        <v>165</v>
      </c>
      <c r="E195" s="150" t="s">
        <v>3</v>
      </c>
      <c r="F195" s="151" t="s">
        <v>1083</v>
      </c>
      <c r="H195" s="152">
        <v>7.875</v>
      </c>
      <c r="I195" s="153"/>
      <c r="L195" s="149"/>
      <c r="M195" s="154"/>
      <c r="T195" s="155"/>
      <c r="AT195" s="150" t="s">
        <v>165</v>
      </c>
      <c r="AU195" s="150" t="s">
        <v>82</v>
      </c>
      <c r="AV195" s="12" t="s">
        <v>82</v>
      </c>
      <c r="AW195" s="12" t="s">
        <v>33</v>
      </c>
      <c r="AX195" s="12" t="s">
        <v>72</v>
      </c>
      <c r="AY195" s="150" t="s">
        <v>147</v>
      </c>
    </row>
    <row r="196" spans="2:65" s="12" customFormat="1">
      <c r="B196" s="149"/>
      <c r="D196" s="145" t="s">
        <v>165</v>
      </c>
      <c r="E196" s="150" t="s">
        <v>3</v>
      </c>
      <c r="F196" s="151" t="s">
        <v>1084</v>
      </c>
      <c r="H196" s="152">
        <v>22</v>
      </c>
      <c r="I196" s="153"/>
      <c r="L196" s="149"/>
      <c r="M196" s="154"/>
      <c r="T196" s="155"/>
      <c r="AT196" s="150" t="s">
        <v>165</v>
      </c>
      <c r="AU196" s="150" t="s">
        <v>82</v>
      </c>
      <c r="AV196" s="12" t="s">
        <v>82</v>
      </c>
      <c r="AW196" s="12" t="s">
        <v>33</v>
      </c>
      <c r="AX196" s="12" t="s">
        <v>72</v>
      </c>
      <c r="AY196" s="150" t="s">
        <v>147</v>
      </c>
    </row>
    <row r="197" spans="2:65" s="12" customFormat="1">
      <c r="B197" s="149"/>
      <c r="D197" s="145" t="s">
        <v>165</v>
      </c>
      <c r="E197" s="150" t="s">
        <v>3</v>
      </c>
      <c r="F197" s="151" t="s">
        <v>1085</v>
      </c>
      <c r="H197" s="152">
        <v>12.375</v>
      </c>
      <c r="I197" s="153"/>
      <c r="L197" s="149"/>
      <c r="M197" s="154"/>
      <c r="T197" s="155"/>
      <c r="AT197" s="150" t="s">
        <v>165</v>
      </c>
      <c r="AU197" s="150" t="s">
        <v>82</v>
      </c>
      <c r="AV197" s="12" t="s">
        <v>82</v>
      </c>
      <c r="AW197" s="12" t="s">
        <v>33</v>
      </c>
      <c r="AX197" s="12" t="s">
        <v>72</v>
      </c>
      <c r="AY197" s="150" t="s">
        <v>147</v>
      </c>
    </row>
    <row r="198" spans="2:65" s="12" customFormat="1">
      <c r="B198" s="149"/>
      <c r="D198" s="145" t="s">
        <v>165</v>
      </c>
      <c r="E198" s="150" t="s">
        <v>3</v>
      </c>
      <c r="F198" s="151" t="s">
        <v>1086</v>
      </c>
      <c r="H198" s="152">
        <v>63.07</v>
      </c>
      <c r="I198" s="153"/>
      <c r="L198" s="149"/>
      <c r="M198" s="154"/>
      <c r="T198" s="155"/>
      <c r="AT198" s="150" t="s">
        <v>165</v>
      </c>
      <c r="AU198" s="150" t="s">
        <v>82</v>
      </c>
      <c r="AV198" s="12" t="s">
        <v>82</v>
      </c>
      <c r="AW198" s="12" t="s">
        <v>33</v>
      </c>
      <c r="AX198" s="12" t="s">
        <v>72</v>
      </c>
      <c r="AY198" s="150" t="s">
        <v>147</v>
      </c>
    </row>
    <row r="199" spans="2:65" s="14" customFormat="1">
      <c r="B199" s="167"/>
      <c r="D199" s="145" t="s">
        <v>165</v>
      </c>
      <c r="E199" s="168" t="s">
        <v>3</v>
      </c>
      <c r="F199" s="169" t="s">
        <v>247</v>
      </c>
      <c r="H199" s="170">
        <v>105.32</v>
      </c>
      <c r="I199" s="171"/>
      <c r="L199" s="167"/>
      <c r="M199" s="172"/>
      <c r="T199" s="173"/>
      <c r="AT199" s="168" t="s">
        <v>165</v>
      </c>
      <c r="AU199" s="168" t="s">
        <v>82</v>
      </c>
      <c r="AV199" s="14" t="s">
        <v>173</v>
      </c>
      <c r="AW199" s="14" t="s">
        <v>33</v>
      </c>
      <c r="AX199" s="14" t="s">
        <v>80</v>
      </c>
      <c r="AY199" s="168" t="s">
        <v>147</v>
      </c>
    </row>
    <row r="200" spans="2:65" s="1" customFormat="1" ht="24.15" customHeight="1">
      <c r="B200" s="131"/>
      <c r="C200" s="132" t="s">
        <v>542</v>
      </c>
      <c r="D200" s="132" t="s">
        <v>150</v>
      </c>
      <c r="E200" s="133" t="s">
        <v>591</v>
      </c>
      <c r="F200" s="134" t="s">
        <v>1087</v>
      </c>
      <c r="G200" s="135" t="s">
        <v>219</v>
      </c>
      <c r="H200" s="136">
        <v>62.92</v>
      </c>
      <c r="I200" s="137"/>
      <c r="J200" s="138">
        <f>ROUND(I200*H200,2)</f>
        <v>0</v>
      </c>
      <c r="K200" s="134" t="s">
        <v>573</v>
      </c>
      <c r="L200" s="32"/>
      <c r="M200" s="139" t="s">
        <v>3</v>
      </c>
      <c r="N200" s="140" t="s">
        <v>43</v>
      </c>
      <c r="P200" s="141">
        <f>O200*H200</f>
        <v>0</v>
      </c>
      <c r="Q200" s="141">
        <v>1.1000000000000001</v>
      </c>
      <c r="R200" s="141">
        <f>Q200*H200</f>
        <v>69.212000000000003</v>
      </c>
      <c r="S200" s="141">
        <v>0</v>
      </c>
      <c r="T200" s="142">
        <f>S200*H200</f>
        <v>0</v>
      </c>
      <c r="AR200" s="143" t="s">
        <v>329</v>
      </c>
      <c r="AT200" s="143" t="s">
        <v>150</v>
      </c>
      <c r="AU200" s="143" t="s">
        <v>82</v>
      </c>
      <c r="AY200" s="17" t="s">
        <v>147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80</v>
      </c>
      <c r="BK200" s="144">
        <f>ROUND(I200*H200,2)</f>
        <v>0</v>
      </c>
      <c r="BL200" s="17" t="s">
        <v>329</v>
      </c>
      <c r="BM200" s="143" t="s">
        <v>1088</v>
      </c>
    </row>
    <row r="201" spans="2:65" s="13" customFormat="1">
      <c r="B201" s="161"/>
      <c r="D201" s="145" t="s">
        <v>165</v>
      </c>
      <c r="E201" s="162" t="s">
        <v>3</v>
      </c>
      <c r="F201" s="163" t="s">
        <v>1081</v>
      </c>
      <c r="H201" s="162" t="s">
        <v>3</v>
      </c>
      <c r="I201" s="164"/>
      <c r="L201" s="161"/>
      <c r="M201" s="165"/>
      <c r="T201" s="166"/>
      <c r="AT201" s="162" t="s">
        <v>165</v>
      </c>
      <c r="AU201" s="162" t="s">
        <v>82</v>
      </c>
      <c r="AV201" s="13" t="s">
        <v>80</v>
      </c>
      <c r="AW201" s="13" t="s">
        <v>33</v>
      </c>
      <c r="AX201" s="13" t="s">
        <v>72</v>
      </c>
      <c r="AY201" s="162" t="s">
        <v>147</v>
      </c>
    </row>
    <row r="202" spans="2:65" s="13" customFormat="1">
      <c r="B202" s="161"/>
      <c r="D202" s="145" t="s">
        <v>165</v>
      </c>
      <c r="E202" s="162" t="s">
        <v>3</v>
      </c>
      <c r="F202" s="163" t="s">
        <v>1089</v>
      </c>
      <c r="H202" s="162" t="s">
        <v>3</v>
      </c>
      <c r="I202" s="164"/>
      <c r="L202" s="161"/>
      <c r="M202" s="165"/>
      <c r="T202" s="166"/>
      <c r="AT202" s="162" t="s">
        <v>165</v>
      </c>
      <c r="AU202" s="162" t="s">
        <v>82</v>
      </c>
      <c r="AV202" s="13" t="s">
        <v>80</v>
      </c>
      <c r="AW202" s="13" t="s">
        <v>33</v>
      </c>
      <c r="AX202" s="13" t="s">
        <v>72</v>
      </c>
      <c r="AY202" s="162" t="s">
        <v>147</v>
      </c>
    </row>
    <row r="203" spans="2:65" s="12" customFormat="1">
      <c r="B203" s="149"/>
      <c r="D203" s="145" t="s">
        <v>165</v>
      </c>
      <c r="E203" s="150" t="s">
        <v>3</v>
      </c>
      <c r="F203" s="151" t="s">
        <v>1090</v>
      </c>
      <c r="H203" s="152">
        <v>62.92</v>
      </c>
      <c r="I203" s="153"/>
      <c r="L203" s="149"/>
      <c r="M203" s="154"/>
      <c r="T203" s="155"/>
      <c r="AT203" s="150" t="s">
        <v>165</v>
      </c>
      <c r="AU203" s="150" t="s">
        <v>82</v>
      </c>
      <c r="AV203" s="12" t="s">
        <v>82</v>
      </c>
      <c r="AW203" s="12" t="s">
        <v>33</v>
      </c>
      <c r="AX203" s="12" t="s">
        <v>80</v>
      </c>
      <c r="AY203" s="150" t="s">
        <v>147</v>
      </c>
    </row>
    <row r="204" spans="2:65" s="1" customFormat="1" ht="37.950000000000003" customHeight="1">
      <c r="B204" s="131"/>
      <c r="C204" s="132" t="s">
        <v>548</v>
      </c>
      <c r="D204" s="132" t="s">
        <v>150</v>
      </c>
      <c r="E204" s="133" t="s">
        <v>596</v>
      </c>
      <c r="F204" s="134" t="s">
        <v>597</v>
      </c>
      <c r="G204" s="135" t="s">
        <v>598</v>
      </c>
      <c r="H204" s="136">
        <v>1</v>
      </c>
      <c r="I204" s="137"/>
      <c r="J204" s="138">
        <f>ROUND(I204*H204,2)</f>
        <v>0</v>
      </c>
      <c r="K204" s="134" t="s">
        <v>573</v>
      </c>
      <c r="L204" s="32"/>
      <c r="M204" s="139" t="s">
        <v>3</v>
      </c>
      <c r="N204" s="140" t="s">
        <v>43</v>
      </c>
      <c r="P204" s="141">
        <f>O204*H204</f>
        <v>0</v>
      </c>
      <c r="Q204" s="141">
        <v>2E-3</v>
      </c>
      <c r="R204" s="141">
        <f>Q204*H204</f>
        <v>2E-3</v>
      </c>
      <c r="S204" s="141">
        <v>0</v>
      </c>
      <c r="T204" s="142">
        <f>S204*H204</f>
        <v>0</v>
      </c>
      <c r="AR204" s="143" t="s">
        <v>329</v>
      </c>
      <c r="AT204" s="143" t="s">
        <v>150</v>
      </c>
      <c r="AU204" s="143" t="s">
        <v>82</v>
      </c>
      <c r="AY204" s="17" t="s">
        <v>147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80</v>
      </c>
      <c r="BK204" s="144">
        <f>ROUND(I204*H204,2)</f>
        <v>0</v>
      </c>
      <c r="BL204" s="17" t="s">
        <v>329</v>
      </c>
      <c r="BM204" s="143" t="s">
        <v>1091</v>
      </c>
    </row>
    <row r="205" spans="2:65" s="13" customFormat="1">
      <c r="B205" s="161"/>
      <c r="D205" s="145" t="s">
        <v>165</v>
      </c>
      <c r="E205" s="162" t="s">
        <v>3</v>
      </c>
      <c r="F205" s="163" t="s">
        <v>1081</v>
      </c>
      <c r="H205" s="162" t="s">
        <v>3</v>
      </c>
      <c r="I205" s="164"/>
      <c r="L205" s="161"/>
      <c r="M205" s="165"/>
      <c r="T205" s="166"/>
      <c r="AT205" s="162" t="s">
        <v>165</v>
      </c>
      <c r="AU205" s="162" t="s">
        <v>82</v>
      </c>
      <c r="AV205" s="13" t="s">
        <v>80</v>
      </c>
      <c r="AW205" s="13" t="s">
        <v>33</v>
      </c>
      <c r="AX205" s="13" t="s">
        <v>72</v>
      </c>
      <c r="AY205" s="162" t="s">
        <v>147</v>
      </c>
    </row>
    <row r="206" spans="2:65" s="13" customFormat="1">
      <c r="B206" s="161"/>
      <c r="D206" s="145" t="s">
        <v>165</v>
      </c>
      <c r="E206" s="162" t="s">
        <v>3</v>
      </c>
      <c r="F206" s="163" t="s">
        <v>1092</v>
      </c>
      <c r="H206" s="162" t="s">
        <v>3</v>
      </c>
      <c r="I206" s="164"/>
      <c r="L206" s="161"/>
      <c r="M206" s="165"/>
      <c r="T206" s="166"/>
      <c r="AT206" s="162" t="s">
        <v>165</v>
      </c>
      <c r="AU206" s="162" t="s">
        <v>82</v>
      </c>
      <c r="AV206" s="13" t="s">
        <v>80</v>
      </c>
      <c r="AW206" s="13" t="s">
        <v>33</v>
      </c>
      <c r="AX206" s="13" t="s">
        <v>72</v>
      </c>
      <c r="AY206" s="162" t="s">
        <v>147</v>
      </c>
    </row>
    <row r="207" spans="2:65" s="12" customFormat="1">
      <c r="B207" s="149"/>
      <c r="D207" s="145" t="s">
        <v>165</v>
      </c>
      <c r="E207" s="150" t="s">
        <v>3</v>
      </c>
      <c r="F207" s="151" t="s">
        <v>80</v>
      </c>
      <c r="H207" s="152">
        <v>1</v>
      </c>
      <c r="I207" s="153"/>
      <c r="L207" s="149"/>
      <c r="M207" s="154"/>
      <c r="T207" s="155"/>
      <c r="AT207" s="150" t="s">
        <v>165</v>
      </c>
      <c r="AU207" s="150" t="s">
        <v>82</v>
      </c>
      <c r="AV207" s="12" t="s">
        <v>82</v>
      </c>
      <c r="AW207" s="12" t="s">
        <v>33</v>
      </c>
      <c r="AX207" s="12" t="s">
        <v>80</v>
      </c>
      <c r="AY207" s="150" t="s">
        <v>147</v>
      </c>
    </row>
    <row r="208" spans="2:65" s="1" customFormat="1" ht="21.75" customHeight="1">
      <c r="B208" s="131"/>
      <c r="C208" s="132" t="s">
        <v>553</v>
      </c>
      <c r="D208" s="132" t="s">
        <v>150</v>
      </c>
      <c r="E208" s="133" t="s">
        <v>1093</v>
      </c>
      <c r="F208" s="134" t="s">
        <v>1094</v>
      </c>
      <c r="G208" s="135" t="s">
        <v>240</v>
      </c>
      <c r="H208" s="136">
        <v>112.199</v>
      </c>
      <c r="I208" s="137"/>
      <c r="J208" s="138">
        <f>ROUND(I208*H208,2)</f>
        <v>0</v>
      </c>
      <c r="K208" s="134" t="s">
        <v>241</v>
      </c>
      <c r="L208" s="32"/>
      <c r="M208" s="139" t="s">
        <v>3</v>
      </c>
      <c r="N208" s="140" t="s">
        <v>43</v>
      </c>
      <c r="P208" s="141">
        <f>O208*H208</f>
        <v>0</v>
      </c>
      <c r="Q208" s="141">
        <v>2.5018699999999998</v>
      </c>
      <c r="R208" s="141">
        <f>Q208*H208</f>
        <v>280.70731212999999</v>
      </c>
      <c r="S208" s="141">
        <v>0</v>
      </c>
      <c r="T208" s="142">
        <f>S208*H208</f>
        <v>0</v>
      </c>
      <c r="AR208" s="143" t="s">
        <v>173</v>
      </c>
      <c r="AT208" s="143" t="s">
        <v>150</v>
      </c>
      <c r="AU208" s="143" t="s">
        <v>82</v>
      </c>
      <c r="AY208" s="17" t="s">
        <v>147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80</v>
      </c>
      <c r="BK208" s="144">
        <f>ROUND(I208*H208,2)</f>
        <v>0</v>
      </c>
      <c r="BL208" s="17" t="s">
        <v>173</v>
      </c>
      <c r="BM208" s="143" t="s">
        <v>1095</v>
      </c>
    </row>
    <row r="209" spans="2:65" s="1" customFormat="1">
      <c r="B209" s="32"/>
      <c r="D209" s="159" t="s">
        <v>243</v>
      </c>
      <c r="F209" s="160" t="s">
        <v>1096</v>
      </c>
      <c r="I209" s="147"/>
      <c r="L209" s="32"/>
      <c r="M209" s="148"/>
      <c r="T209" s="53"/>
      <c r="AT209" s="17" t="s">
        <v>243</v>
      </c>
      <c r="AU209" s="17" t="s">
        <v>82</v>
      </c>
    </row>
    <row r="210" spans="2:65" s="13" customFormat="1">
      <c r="B210" s="161"/>
      <c r="D210" s="145" t="s">
        <v>165</v>
      </c>
      <c r="E210" s="162" t="s">
        <v>3</v>
      </c>
      <c r="F210" s="163" t="s">
        <v>1081</v>
      </c>
      <c r="H210" s="162" t="s">
        <v>3</v>
      </c>
      <c r="I210" s="164"/>
      <c r="L210" s="161"/>
      <c r="M210" s="165"/>
      <c r="T210" s="166"/>
      <c r="AT210" s="162" t="s">
        <v>165</v>
      </c>
      <c r="AU210" s="162" t="s">
        <v>82</v>
      </c>
      <c r="AV210" s="13" t="s">
        <v>80</v>
      </c>
      <c r="AW210" s="13" t="s">
        <v>33</v>
      </c>
      <c r="AX210" s="13" t="s">
        <v>72</v>
      </c>
      <c r="AY210" s="162" t="s">
        <v>147</v>
      </c>
    </row>
    <row r="211" spans="2:65" s="13" customFormat="1">
      <c r="B211" s="161"/>
      <c r="D211" s="145" t="s">
        <v>165</v>
      </c>
      <c r="E211" s="162" t="s">
        <v>3</v>
      </c>
      <c r="F211" s="163" t="s">
        <v>1089</v>
      </c>
      <c r="H211" s="162" t="s">
        <v>3</v>
      </c>
      <c r="I211" s="164"/>
      <c r="L211" s="161"/>
      <c r="M211" s="165"/>
      <c r="T211" s="166"/>
      <c r="AT211" s="162" t="s">
        <v>165</v>
      </c>
      <c r="AU211" s="162" t="s">
        <v>82</v>
      </c>
      <c r="AV211" s="13" t="s">
        <v>80</v>
      </c>
      <c r="AW211" s="13" t="s">
        <v>33</v>
      </c>
      <c r="AX211" s="13" t="s">
        <v>72</v>
      </c>
      <c r="AY211" s="162" t="s">
        <v>147</v>
      </c>
    </row>
    <row r="212" spans="2:65" s="12" customFormat="1">
      <c r="B212" s="149"/>
      <c r="D212" s="145" t="s">
        <v>165</v>
      </c>
      <c r="E212" s="150" t="s">
        <v>3</v>
      </c>
      <c r="F212" s="151" t="s">
        <v>1097</v>
      </c>
      <c r="H212" s="152">
        <v>80.763000000000005</v>
      </c>
      <c r="I212" s="153"/>
      <c r="L212" s="149"/>
      <c r="M212" s="154"/>
      <c r="T212" s="155"/>
      <c r="AT212" s="150" t="s">
        <v>165</v>
      </c>
      <c r="AU212" s="150" t="s">
        <v>82</v>
      </c>
      <c r="AV212" s="12" t="s">
        <v>82</v>
      </c>
      <c r="AW212" s="12" t="s">
        <v>33</v>
      </c>
      <c r="AX212" s="12" t="s">
        <v>72</v>
      </c>
      <c r="AY212" s="150" t="s">
        <v>147</v>
      </c>
    </row>
    <row r="213" spans="2:65" s="12" customFormat="1">
      <c r="B213" s="149"/>
      <c r="D213" s="145" t="s">
        <v>165</v>
      </c>
      <c r="E213" s="150" t="s">
        <v>3</v>
      </c>
      <c r="F213" s="151" t="s">
        <v>1098</v>
      </c>
      <c r="H213" s="152">
        <v>38.378</v>
      </c>
      <c r="I213" s="153"/>
      <c r="L213" s="149"/>
      <c r="M213" s="154"/>
      <c r="T213" s="155"/>
      <c r="AT213" s="150" t="s">
        <v>165</v>
      </c>
      <c r="AU213" s="150" t="s">
        <v>82</v>
      </c>
      <c r="AV213" s="12" t="s">
        <v>82</v>
      </c>
      <c r="AW213" s="12" t="s">
        <v>33</v>
      </c>
      <c r="AX213" s="12" t="s">
        <v>72</v>
      </c>
      <c r="AY213" s="150" t="s">
        <v>147</v>
      </c>
    </row>
    <row r="214" spans="2:65" s="12" customFormat="1">
      <c r="B214" s="149"/>
      <c r="D214" s="145" t="s">
        <v>165</v>
      </c>
      <c r="E214" s="150" t="s">
        <v>3</v>
      </c>
      <c r="F214" s="151" t="s">
        <v>1099</v>
      </c>
      <c r="H214" s="152">
        <v>-6.75</v>
      </c>
      <c r="I214" s="153"/>
      <c r="L214" s="149"/>
      <c r="M214" s="154"/>
      <c r="T214" s="155"/>
      <c r="AT214" s="150" t="s">
        <v>165</v>
      </c>
      <c r="AU214" s="150" t="s">
        <v>82</v>
      </c>
      <c r="AV214" s="12" t="s">
        <v>82</v>
      </c>
      <c r="AW214" s="12" t="s">
        <v>33</v>
      </c>
      <c r="AX214" s="12" t="s">
        <v>72</v>
      </c>
      <c r="AY214" s="150" t="s">
        <v>147</v>
      </c>
    </row>
    <row r="215" spans="2:65" s="12" customFormat="1">
      <c r="B215" s="149"/>
      <c r="D215" s="145" t="s">
        <v>165</v>
      </c>
      <c r="E215" s="150" t="s">
        <v>3</v>
      </c>
      <c r="F215" s="151" t="s">
        <v>1100</v>
      </c>
      <c r="H215" s="152">
        <v>-0.192</v>
      </c>
      <c r="I215" s="153"/>
      <c r="L215" s="149"/>
      <c r="M215" s="154"/>
      <c r="T215" s="155"/>
      <c r="AT215" s="150" t="s">
        <v>165</v>
      </c>
      <c r="AU215" s="150" t="s">
        <v>82</v>
      </c>
      <c r="AV215" s="12" t="s">
        <v>82</v>
      </c>
      <c r="AW215" s="12" t="s">
        <v>33</v>
      </c>
      <c r="AX215" s="12" t="s">
        <v>72</v>
      </c>
      <c r="AY215" s="150" t="s">
        <v>147</v>
      </c>
    </row>
    <row r="216" spans="2:65" s="14" customFormat="1">
      <c r="B216" s="167"/>
      <c r="D216" s="145" t="s">
        <v>165</v>
      </c>
      <c r="E216" s="168" t="s">
        <v>3</v>
      </c>
      <c r="F216" s="169" t="s">
        <v>247</v>
      </c>
      <c r="H216" s="170">
        <v>112.19900000000001</v>
      </c>
      <c r="I216" s="171"/>
      <c r="L216" s="167"/>
      <c r="M216" s="172"/>
      <c r="T216" s="173"/>
      <c r="AT216" s="168" t="s">
        <v>165</v>
      </c>
      <c r="AU216" s="168" t="s">
        <v>82</v>
      </c>
      <c r="AV216" s="14" t="s">
        <v>173</v>
      </c>
      <c r="AW216" s="14" t="s">
        <v>33</v>
      </c>
      <c r="AX216" s="14" t="s">
        <v>80</v>
      </c>
      <c r="AY216" s="168" t="s">
        <v>147</v>
      </c>
    </row>
    <row r="217" spans="2:65" s="1" customFormat="1" ht="16.5" customHeight="1">
      <c r="B217" s="131"/>
      <c r="C217" s="132" t="s">
        <v>8</v>
      </c>
      <c r="D217" s="132" t="s">
        <v>150</v>
      </c>
      <c r="E217" s="133" t="s">
        <v>543</v>
      </c>
      <c r="F217" s="134" t="s">
        <v>544</v>
      </c>
      <c r="G217" s="135" t="s">
        <v>219</v>
      </c>
      <c r="H217" s="136">
        <v>855.67</v>
      </c>
      <c r="I217" s="137"/>
      <c r="J217" s="138">
        <f>ROUND(I217*H217,2)</f>
        <v>0</v>
      </c>
      <c r="K217" s="134" t="s">
        <v>241</v>
      </c>
      <c r="L217" s="32"/>
      <c r="M217" s="139" t="s">
        <v>3</v>
      </c>
      <c r="N217" s="140" t="s">
        <v>43</v>
      </c>
      <c r="P217" s="141">
        <f>O217*H217</f>
        <v>0</v>
      </c>
      <c r="Q217" s="141">
        <v>2.7499999999999998E-3</v>
      </c>
      <c r="R217" s="141">
        <f>Q217*H217</f>
        <v>2.3530924999999998</v>
      </c>
      <c r="S217" s="141">
        <v>0</v>
      </c>
      <c r="T217" s="142">
        <f>S217*H217</f>
        <v>0</v>
      </c>
      <c r="AR217" s="143" t="s">
        <v>173</v>
      </c>
      <c r="AT217" s="143" t="s">
        <v>150</v>
      </c>
      <c r="AU217" s="143" t="s">
        <v>82</v>
      </c>
      <c r="AY217" s="17" t="s">
        <v>147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80</v>
      </c>
      <c r="BK217" s="144">
        <f>ROUND(I217*H217,2)</f>
        <v>0</v>
      </c>
      <c r="BL217" s="17" t="s">
        <v>173</v>
      </c>
      <c r="BM217" s="143" t="s">
        <v>1101</v>
      </c>
    </row>
    <row r="218" spans="2:65" s="1" customFormat="1">
      <c r="B218" s="32"/>
      <c r="D218" s="159" t="s">
        <v>243</v>
      </c>
      <c r="F218" s="160" t="s">
        <v>546</v>
      </c>
      <c r="I218" s="147"/>
      <c r="L218" s="32"/>
      <c r="M218" s="148"/>
      <c r="T218" s="53"/>
      <c r="AT218" s="17" t="s">
        <v>243</v>
      </c>
      <c r="AU218" s="17" t="s">
        <v>82</v>
      </c>
    </row>
    <row r="219" spans="2:65" s="13" customFormat="1">
      <c r="B219" s="161"/>
      <c r="D219" s="145" t="s">
        <v>165</v>
      </c>
      <c r="E219" s="162" t="s">
        <v>3</v>
      </c>
      <c r="F219" s="163" t="s">
        <v>1081</v>
      </c>
      <c r="H219" s="162" t="s">
        <v>3</v>
      </c>
      <c r="I219" s="164"/>
      <c r="L219" s="161"/>
      <c r="M219" s="165"/>
      <c r="T219" s="166"/>
      <c r="AT219" s="162" t="s">
        <v>165</v>
      </c>
      <c r="AU219" s="162" t="s">
        <v>82</v>
      </c>
      <c r="AV219" s="13" t="s">
        <v>80</v>
      </c>
      <c r="AW219" s="13" t="s">
        <v>33</v>
      </c>
      <c r="AX219" s="13" t="s">
        <v>72</v>
      </c>
      <c r="AY219" s="162" t="s">
        <v>147</v>
      </c>
    </row>
    <row r="220" spans="2:65" s="13" customFormat="1">
      <c r="B220" s="161"/>
      <c r="D220" s="145" t="s">
        <v>165</v>
      </c>
      <c r="E220" s="162" t="s">
        <v>3</v>
      </c>
      <c r="F220" s="163" t="s">
        <v>1102</v>
      </c>
      <c r="H220" s="162" t="s">
        <v>3</v>
      </c>
      <c r="I220" s="164"/>
      <c r="L220" s="161"/>
      <c r="M220" s="165"/>
      <c r="T220" s="166"/>
      <c r="AT220" s="162" t="s">
        <v>165</v>
      </c>
      <c r="AU220" s="162" t="s">
        <v>82</v>
      </c>
      <c r="AV220" s="13" t="s">
        <v>80</v>
      </c>
      <c r="AW220" s="13" t="s">
        <v>33</v>
      </c>
      <c r="AX220" s="13" t="s">
        <v>72</v>
      </c>
      <c r="AY220" s="162" t="s">
        <v>147</v>
      </c>
    </row>
    <row r="221" spans="2:65" s="12" customFormat="1">
      <c r="B221" s="149"/>
      <c r="D221" s="145" t="s">
        <v>165</v>
      </c>
      <c r="E221" s="150" t="s">
        <v>3</v>
      </c>
      <c r="F221" s="151" t="s">
        <v>1103</v>
      </c>
      <c r="H221" s="152">
        <v>646.1</v>
      </c>
      <c r="I221" s="153"/>
      <c r="L221" s="149"/>
      <c r="M221" s="154"/>
      <c r="T221" s="155"/>
      <c r="AT221" s="150" t="s">
        <v>165</v>
      </c>
      <c r="AU221" s="150" t="s">
        <v>82</v>
      </c>
      <c r="AV221" s="12" t="s">
        <v>82</v>
      </c>
      <c r="AW221" s="12" t="s">
        <v>33</v>
      </c>
      <c r="AX221" s="12" t="s">
        <v>72</v>
      </c>
      <c r="AY221" s="150" t="s">
        <v>147</v>
      </c>
    </row>
    <row r="222" spans="2:65" s="12" customFormat="1">
      <c r="B222" s="149"/>
      <c r="D222" s="145" t="s">
        <v>165</v>
      </c>
      <c r="E222" s="150" t="s">
        <v>3</v>
      </c>
      <c r="F222" s="151" t="s">
        <v>1104</v>
      </c>
      <c r="H222" s="152">
        <v>255.85</v>
      </c>
      <c r="I222" s="153"/>
      <c r="L222" s="149"/>
      <c r="M222" s="154"/>
      <c r="T222" s="155"/>
      <c r="AT222" s="150" t="s">
        <v>165</v>
      </c>
      <c r="AU222" s="150" t="s">
        <v>82</v>
      </c>
      <c r="AV222" s="12" t="s">
        <v>82</v>
      </c>
      <c r="AW222" s="12" t="s">
        <v>33</v>
      </c>
      <c r="AX222" s="12" t="s">
        <v>72</v>
      </c>
      <c r="AY222" s="150" t="s">
        <v>147</v>
      </c>
    </row>
    <row r="223" spans="2:65" s="12" customFormat="1">
      <c r="B223" s="149"/>
      <c r="D223" s="145" t="s">
        <v>165</v>
      </c>
      <c r="E223" s="150" t="s">
        <v>3</v>
      </c>
      <c r="F223" s="151" t="s">
        <v>1105</v>
      </c>
      <c r="H223" s="152">
        <v>-45</v>
      </c>
      <c r="I223" s="153"/>
      <c r="L223" s="149"/>
      <c r="M223" s="154"/>
      <c r="T223" s="155"/>
      <c r="AT223" s="150" t="s">
        <v>165</v>
      </c>
      <c r="AU223" s="150" t="s">
        <v>82</v>
      </c>
      <c r="AV223" s="12" t="s">
        <v>82</v>
      </c>
      <c r="AW223" s="12" t="s">
        <v>33</v>
      </c>
      <c r="AX223" s="12" t="s">
        <v>72</v>
      </c>
      <c r="AY223" s="150" t="s">
        <v>147</v>
      </c>
    </row>
    <row r="224" spans="2:65" s="12" customFormat="1">
      <c r="B224" s="149"/>
      <c r="D224" s="145" t="s">
        <v>165</v>
      </c>
      <c r="E224" s="150" t="s">
        <v>3</v>
      </c>
      <c r="F224" s="151" t="s">
        <v>1106</v>
      </c>
      <c r="H224" s="152">
        <v>-1.28</v>
      </c>
      <c r="I224" s="153"/>
      <c r="L224" s="149"/>
      <c r="M224" s="154"/>
      <c r="T224" s="155"/>
      <c r="AT224" s="150" t="s">
        <v>165</v>
      </c>
      <c r="AU224" s="150" t="s">
        <v>82</v>
      </c>
      <c r="AV224" s="12" t="s">
        <v>82</v>
      </c>
      <c r="AW224" s="12" t="s">
        <v>33</v>
      </c>
      <c r="AX224" s="12" t="s">
        <v>72</v>
      </c>
      <c r="AY224" s="150" t="s">
        <v>147</v>
      </c>
    </row>
    <row r="225" spans="2:65" s="14" customFormat="1">
      <c r="B225" s="167"/>
      <c r="D225" s="145" t="s">
        <v>165</v>
      </c>
      <c r="E225" s="168" t="s">
        <v>3</v>
      </c>
      <c r="F225" s="169" t="s">
        <v>247</v>
      </c>
      <c r="H225" s="170">
        <v>855.67000000000007</v>
      </c>
      <c r="I225" s="171"/>
      <c r="L225" s="167"/>
      <c r="M225" s="172"/>
      <c r="T225" s="173"/>
      <c r="AT225" s="168" t="s">
        <v>165</v>
      </c>
      <c r="AU225" s="168" t="s">
        <v>82</v>
      </c>
      <c r="AV225" s="14" t="s">
        <v>173</v>
      </c>
      <c r="AW225" s="14" t="s">
        <v>33</v>
      </c>
      <c r="AX225" s="14" t="s">
        <v>80</v>
      </c>
      <c r="AY225" s="168" t="s">
        <v>147</v>
      </c>
    </row>
    <row r="226" spans="2:65" s="1" customFormat="1" ht="16.5" customHeight="1">
      <c r="B226" s="131"/>
      <c r="C226" s="132" t="s">
        <v>563</v>
      </c>
      <c r="D226" s="132" t="s">
        <v>150</v>
      </c>
      <c r="E226" s="133" t="s">
        <v>549</v>
      </c>
      <c r="F226" s="134" t="s">
        <v>550</v>
      </c>
      <c r="G226" s="135" t="s">
        <v>219</v>
      </c>
      <c r="H226" s="136">
        <v>855.67</v>
      </c>
      <c r="I226" s="137"/>
      <c r="J226" s="138">
        <f>ROUND(I226*H226,2)</f>
        <v>0</v>
      </c>
      <c r="K226" s="134" t="s">
        <v>241</v>
      </c>
      <c r="L226" s="32"/>
      <c r="M226" s="139" t="s">
        <v>3</v>
      </c>
      <c r="N226" s="140" t="s">
        <v>43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173</v>
      </c>
      <c r="AT226" s="143" t="s">
        <v>150</v>
      </c>
      <c r="AU226" s="143" t="s">
        <v>82</v>
      </c>
      <c r="AY226" s="17" t="s">
        <v>147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80</v>
      </c>
      <c r="BK226" s="144">
        <f>ROUND(I226*H226,2)</f>
        <v>0</v>
      </c>
      <c r="BL226" s="17" t="s">
        <v>173</v>
      </c>
      <c r="BM226" s="143" t="s">
        <v>1107</v>
      </c>
    </row>
    <row r="227" spans="2:65" s="1" customFormat="1">
      <c r="B227" s="32"/>
      <c r="D227" s="159" t="s">
        <v>243</v>
      </c>
      <c r="F227" s="160" t="s">
        <v>552</v>
      </c>
      <c r="I227" s="147"/>
      <c r="L227" s="32"/>
      <c r="M227" s="148"/>
      <c r="T227" s="53"/>
      <c r="AT227" s="17" t="s">
        <v>243</v>
      </c>
      <c r="AU227" s="17" t="s">
        <v>82</v>
      </c>
    </row>
    <row r="228" spans="2:65" s="13" customFormat="1">
      <c r="B228" s="161"/>
      <c r="D228" s="145" t="s">
        <v>165</v>
      </c>
      <c r="E228" s="162" t="s">
        <v>3</v>
      </c>
      <c r="F228" s="163" t="s">
        <v>1081</v>
      </c>
      <c r="H228" s="162" t="s">
        <v>3</v>
      </c>
      <c r="I228" s="164"/>
      <c r="L228" s="161"/>
      <c r="M228" s="165"/>
      <c r="T228" s="166"/>
      <c r="AT228" s="162" t="s">
        <v>165</v>
      </c>
      <c r="AU228" s="162" t="s">
        <v>82</v>
      </c>
      <c r="AV228" s="13" t="s">
        <v>80</v>
      </c>
      <c r="AW228" s="13" t="s">
        <v>33</v>
      </c>
      <c r="AX228" s="13" t="s">
        <v>72</v>
      </c>
      <c r="AY228" s="162" t="s">
        <v>147</v>
      </c>
    </row>
    <row r="229" spans="2:65" s="13" customFormat="1">
      <c r="B229" s="161"/>
      <c r="D229" s="145" t="s">
        <v>165</v>
      </c>
      <c r="E229" s="162" t="s">
        <v>3</v>
      </c>
      <c r="F229" s="163" t="s">
        <v>1102</v>
      </c>
      <c r="H229" s="162" t="s">
        <v>3</v>
      </c>
      <c r="I229" s="164"/>
      <c r="L229" s="161"/>
      <c r="M229" s="165"/>
      <c r="T229" s="166"/>
      <c r="AT229" s="162" t="s">
        <v>165</v>
      </c>
      <c r="AU229" s="162" t="s">
        <v>82</v>
      </c>
      <c r="AV229" s="13" t="s">
        <v>80</v>
      </c>
      <c r="AW229" s="13" t="s">
        <v>33</v>
      </c>
      <c r="AX229" s="13" t="s">
        <v>72</v>
      </c>
      <c r="AY229" s="162" t="s">
        <v>147</v>
      </c>
    </row>
    <row r="230" spans="2:65" s="12" customFormat="1">
      <c r="B230" s="149"/>
      <c r="D230" s="145" t="s">
        <v>165</v>
      </c>
      <c r="E230" s="150" t="s">
        <v>3</v>
      </c>
      <c r="F230" s="151" t="s">
        <v>1103</v>
      </c>
      <c r="H230" s="152">
        <v>646.1</v>
      </c>
      <c r="I230" s="153"/>
      <c r="L230" s="149"/>
      <c r="M230" s="154"/>
      <c r="T230" s="155"/>
      <c r="AT230" s="150" t="s">
        <v>165</v>
      </c>
      <c r="AU230" s="150" t="s">
        <v>82</v>
      </c>
      <c r="AV230" s="12" t="s">
        <v>82</v>
      </c>
      <c r="AW230" s="12" t="s">
        <v>33</v>
      </c>
      <c r="AX230" s="12" t="s">
        <v>72</v>
      </c>
      <c r="AY230" s="150" t="s">
        <v>147</v>
      </c>
    </row>
    <row r="231" spans="2:65" s="12" customFormat="1">
      <c r="B231" s="149"/>
      <c r="D231" s="145" t="s">
        <v>165</v>
      </c>
      <c r="E231" s="150" t="s">
        <v>3</v>
      </c>
      <c r="F231" s="151" t="s">
        <v>1104</v>
      </c>
      <c r="H231" s="152">
        <v>255.85</v>
      </c>
      <c r="I231" s="153"/>
      <c r="L231" s="149"/>
      <c r="M231" s="154"/>
      <c r="T231" s="155"/>
      <c r="AT231" s="150" t="s">
        <v>165</v>
      </c>
      <c r="AU231" s="150" t="s">
        <v>82</v>
      </c>
      <c r="AV231" s="12" t="s">
        <v>82</v>
      </c>
      <c r="AW231" s="12" t="s">
        <v>33</v>
      </c>
      <c r="AX231" s="12" t="s">
        <v>72</v>
      </c>
      <c r="AY231" s="150" t="s">
        <v>147</v>
      </c>
    </row>
    <row r="232" spans="2:65" s="12" customFormat="1">
      <c r="B232" s="149"/>
      <c r="D232" s="145" t="s">
        <v>165</v>
      </c>
      <c r="E232" s="150" t="s">
        <v>3</v>
      </c>
      <c r="F232" s="151" t="s">
        <v>1105</v>
      </c>
      <c r="H232" s="152">
        <v>-45</v>
      </c>
      <c r="I232" s="153"/>
      <c r="L232" s="149"/>
      <c r="M232" s="154"/>
      <c r="T232" s="155"/>
      <c r="AT232" s="150" t="s">
        <v>165</v>
      </c>
      <c r="AU232" s="150" t="s">
        <v>82</v>
      </c>
      <c r="AV232" s="12" t="s">
        <v>82</v>
      </c>
      <c r="AW232" s="12" t="s">
        <v>33</v>
      </c>
      <c r="AX232" s="12" t="s">
        <v>72</v>
      </c>
      <c r="AY232" s="150" t="s">
        <v>147</v>
      </c>
    </row>
    <row r="233" spans="2:65" s="12" customFormat="1">
      <c r="B233" s="149"/>
      <c r="D233" s="145" t="s">
        <v>165</v>
      </c>
      <c r="E233" s="150" t="s">
        <v>3</v>
      </c>
      <c r="F233" s="151" t="s">
        <v>1106</v>
      </c>
      <c r="H233" s="152">
        <v>-1.28</v>
      </c>
      <c r="I233" s="153"/>
      <c r="L233" s="149"/>
      <c r="M233" s="154"/>
      <c r="T233" s="155"/>
      <c r="AT233" s="150" t="s">
        <v>165</v>
      </c>
      <c r="AU233" s="150" t="s">
        <v>82</v>
      </c>
      <c r="AV233" s="12" t="s">
        <v>82</v>
      </c>
      <c r="AW233" s="12" t="s">
        <v>33</v>
      </c>
      <c r="AX233" s="12" t="s">
        <v>72</v>
      </c>
      <c r="AY233" s="150" t="s">
        <v>147</v>
      </c>
    </row>
    <row r="234" spans="2:65" s="14" customFormat="1">
      <c r="B234" s="167"/>
      <c r="D234" s="145" t="s">
        <v>165</v>
      </c>
      <c r="E234" s="168" t="s">
        <v>3</v>
      </c>
      <c r="F234" s="169" t="s">
        <v>247</v>
      </c>
      <c r="H234" s="170">
        <v>855.67000000000007</v>
      </c>
      <c r="I234" s="171"/>
      <c r="L234" s="167"/>
      <c r="M234" s="172"/>
      <c r="T234" s="173"/>
      <c r="AT234" s="168" t="s">
        <v>165</v>
      </c>
      <c r="AU234" s="168" t="s">
        <v>82</v>
      </c>
      <c r="AV234" s="14" t="s">
        <v>173</v>
      </c>
      <c r="AW234" s="14" t="s">
        <v>33</v>
      </c>
      <c r="AX234" s="14" t="s">
        <v>80</v>
      </c>
      <c r="AY234" s="168" t="s">
        <v>147</v>
      </c>
    </row>
    <row r="235" spans="2:65" s="1" customFormat="1" ht="16.5" customHeight="1">
      <c r="B235" s="131"/>
      <c r="C235" s="132" t="s">
        <v>570</v>
      </c>
      <c r="D235" s="132" t="s">
        <v>150</v>
      </c>
      <c r="E235" s="133" t="s">
        <v>554</v>
      </c>
      <c r="F235" s="134" t="s">
        <v>555</v>
      </c>
      <c r="G235" s="135" t="s">
        <v>219</v>
      </c>
      <c r="H235" s="136">
        <v>855.67</v>
      </c>
      <c r="I235" s="137"/>
      <c r="J235" s="138">
        <f>ROUND(I235*H235,2)</f>
        <v>0</v>
      </c>
      <c r="K235" s="134" t="s">
        <v>241</v>
      </c>
      <c r="L235" s="32"/>
      <c r="M235" s="139" t="s">
        <v>3</v>
      </c>
      <c r="N235" s="140" t="s">
        <v>43</v>
      </c>
      <c r="P235" s="141">
        <f>O235*H235</f>
        <v>0</v>
      </c>
      <c r="Q235" s="141">
        <v>2.5000000000000001E-3</v>
      </c>
      <c r="R235" s="141">
        <f>Q235*H235</f>
        <v>2.1391749999999998</v>
      </c>
      <c r="S235" s="141">
        <v>0</v>
      </c>
      <c r="T235" s="142">
        <f>S235*H235</f>
        <v>0</v>
      </c>
      <c r="AR235" s="143" t="s">
        <v>173</v>
      </c>
      <c r="AT235" s="143" t="s">
        <v>150</v>
      </c>
      <c r="AU235" s="143" t="s">
        <v>82</v>
      </c>
      <c r="AY235" s="17" t="s">
        <v>147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80</v>
      </c>
      <c r="BK235" s="144">
        <f>ROUND(I235*H235,2)</f>
        <v>0</v>
      </c>
      <c r="BL235" s="17" t="s">
        <v>173</v>
      </c>
      <c r="BM235" s="143" t="s">
        <v>1108</v>
      </c>
    </row>
    <row r="236" spans="2:65" s="1" customFormat="1">
      <c r="B236" s="32"/>
      <c r="D236" s="159" t="s">
        <v>243</v>
      </c>
      <c r="F236" s="160" t="s">
        <v>557</v>
      </c>
      <c r="I236" s="147"/>
      <c r="L236" s="32"/>
      <c r="M236" s="148"/>
      <c r="T236" s="53"/>
      <c r="AT236" s="17" t="s">
        <v>243</v>
      </c>
      <c r="AU236" s="17" t="s">
        <v>82</v>
      </c>
    </row>
    <row r="237" spans="2:65" s="13" customFormat="1">
      <c r="B237" s="161"/>
      <c r="D237" s="145" t="s">
        <v>165</v>
      </c>
      <c r="E237" s="162" t="s">
        <v>3</v>
      </c>
      <c r="F237" s="163" t="s">
        <v>1081</v>
      </c>
      <c r="H237" s="162" t="s">
        <v>3</v>
      </c>
      <c r="I237" s="164"/>
      <c r="L237" s="161"/>
      <c r="M237" s="165"/>
      <c r="T237" s="166"/>
      <c r="AT237" s="162" t="s">
        <v>165</v>
      </c>
      <c r="AU237" s="162" t="s">
        <v>82</v>
      </c>
      <c r="AV237" s="13" t="s">
        <v>80</v>
      </c>
      <c r="AW237" s="13" t="s">
        <v>33</v>
      </c>
      <c r="AX237" s="13" t="s">
        <v>72</v>
      </c>
      <c r="AY237" s="162" t="s">
        <v>147</v>
      </c>
    </row>
    <row r="238" spans="2:65" s="13" customFormat="1">
      <c r="B238" s="161"/>
      <c r="D238" s="145" t="s">
        <v>165</v>
      </c>
      <c r="E238" s="162" t="s">
        <v>3</v>
      </c>
      <c r="F238" s="163" t="s">
        <v>1102</v>
      </c>
      <c r="H238" s="162" t="s">
        <v>3</v>
      </c>
      <c r="I238" s="164"/>
      <c r="L238" s="161"/>
      <c r="M238" s="165"/>
      <c r="T238" s="166"/>
      <c r="AT238" s="162" t="s">
        <v>165</v>
      </c>
      <c r="AU238" s="162" t="s">
        <v>82</v>
      </c>
      <c r="AV238" s="13" t="s">
        <v>80</v>
      </c>
      <c r="AW238" s="13" t="s">
        <v>33</v>
      </c>
      <c r="AX238" s="13" t="s">
        <v>72</v>
      </c>
      <c r="AY238" s="162" t="s">
        <v>147</v>
      </c>
    </row>
    <row r="239" spans="2:65" s="12" customFormat="1">
      <c r="B239" s="149"/>
      <c r="D239" s="145" t="s">
        <v>165</v>
      </c>
      <c r="E239" s="150" t="s">
        <v>3</v>
      </c>
      <c r="F239" s="151" t="s">
        <v>1103</v>
      </c>
      <c r="H239" s="152">
        <v>646.1</v>
      </c>
      <c r="I239" s="153"/>
      <c r="L239" s="149"/>
      <c r="M239" s="154"/>
      <c r="T239" s="155"/>
      <c r="AT239" s="150" t="s">
        <v>165</v>
      </c>
      <c r="AU239" s="150" t="s">
        <v>82</v>
      </c>
      <c r="AV239" s="12" t="s">
        <v>82</v>
      </c>
      <c r="AW239" s="12" t="s">
        <v>33</v>
      </c>
      <c r="AX239" s="12" t="s">
        <v>72</v>
      </c>
      <c r="AY239" s="150" t="s">
        <v>147</v>
      </c>
    </row>
    <row r="240" spans="2:65" s="12" customFormat="1">
      <c r="B240" s="149"/>
      <c r="D240" s="145" t="s">
        <v>165</v>
      </c>
      <c r="E240" s="150" t="s">
        <v>3</v>
      </c>
      <c r="F240" s="151" t="s">
        <v>1104</v>
      </c>
      <c r="H240" s="152">
        <v>255.85</v>
      </c>
      <c r="I240" s="153"/>
      <c r="L240" s="149"/>
      <c r="M240" s="154"/>
      <c r="T240" s="155"/>
      <c r="AT240" s="150" t="s">
        <v>165</v>
      </c>
      <c r="AU240" s="150" t="s">
        <v>82</v>
      </c>
      <c r="AV240" s="12" t="s">
        <v>82</v>
      </c>
      <c r="AW240" s="12" t="s">
        <v>33</v>
      </c>
      <c r="AX240" s="12" t="s">
        <v>72</v>
      </c>
      <c r="AY240" s="150" t="s">
        <v>147</v>
      </c>
    </row>
    <row r="241" spans="2:65" s="12" customFormat="1">
      <c r="B241" s="149"/>
      <c r="D241" s="145" t="s">
        <v>165</v>
      </c>
      <c r="E241" s="150" t="s">
        <v>3</v>
      </c>
      <c r="F241" s="151" t="s">
        <v>1105</v>
      </c>
      <c r="H241" s="152">
        <v>-45</v>
      </c>
      <c r="I241" s="153"/>
      <c r="L241" s="149"/>
      <c r="M241" s="154"/>
      <c r="T241" s="155"/>
      <c r="AT241" s="150" t="s">
        <v>165</v>
      </c>
      <c r="AU241" s="150" t="s">
        <v>82</v>
      </c>
      <c r="AV241" s="12" t="s">
        <v>82</v>
      </c>
      <c r="AW241" s="12" t="s">
        <v>33</v>
      </c>
      <c r="AX241" s="12" t="s">
        <v>72</v>
      </c>
      <c r="AY241" s="150" t="s">
        <v>147</v>
      </c>
    </row>
    <row r="242" spans="2:65" s="12" customFormat="1">
      <c r="B242" s="149"/>
      <c r="D242" s="145" t="s">
        <v>165</v>
      </c>
      <c r="E242" s="150" t="s">
        <v>3</v>
      </c>
      <c r="F242" s="151" t="s">
        <v>1106</v>
      </c>
      <c r="H242" s="152">
        <v>-1.28</v>
      </c>
      <c r="I242" s="153"/>
      <c r="L242" s="149"/>
      <c r="M242" s="154"/>
      <c r="T242" s="155"/>
      <c r="AT242" s="150" t="s">
        <v>165</v>
      </c>
      <c r="AU242" s="150" t="s">
        <v>82</v>
      </c>
      <c r="AV242" s="12" t="s">
        <v>82</v>
      </c>
      <c r="AW242" s="12" t="s">
        <v>33</v>
      </c>
      <c r="AX242" s="12" t="s">
        <v>72</v>
      </c>
      <c r="AY242" s="150" t="s">
        <v>147</v>
      </c>
    </row>
    <row r="243" spans="2:65" s="14" customFormat="1">
      <c r="B243" s="167"/>
      <c r="D243" s="145" t="s">
        <v>165</v>
      </c>
      <c r="E243" s="168" t="s">
        <v>3</v>
      </c>
      <c r="F243" s="169" t="s">
        <v>247</v>
      </c>
      <c r="H243" s="170">
        <v>855.67000000000007</v>
      </c>
      <c r="I243" s="171"/>
      <c r="L243" s="167"/>
      <c r="M243" s="172"/>
      <c r="T243" s="173"/>
      <c r="AT243" s="168" t="s">
        <v>165</v>
      </c>
      <c r="AU243" s="168" t="s">
        <v>82</v>
      </c>
      <c r="AV243" s="14" t="s">
        <v>173</v>
      </c>
      <c r="AW243" s="14" t="s">
        <v>33</v>
      </c>
      <c r="AX243" s="14" t="s">
        <v>80</v>
      </c>
      <c r="AY243" s="168" t="s">
        <v>147</v>
      </c>
    </row>
    <row r="244" spans="2:65" s="1" customFormat="1" ht="24.15" customHeight="1">
      <c r="B244" s="131"/>
      <c r="C244" s="132" t="s">
        <v>575</v>
      </c>
      <c r="D244" s="132" t="s">
        <v>150</v>
      </c>
      <c r="E244" s="133" t="s">
        <v>558</v>
      </c>
      <c r="F244" s="134" t="s">
        <v>559</v>
      </c>
      <c r="G244" s="135" t="s">
        <v>259</v>
      </c>
      <c r="H244" s="136">
        <v>24.681999999999999</v>
      </c>
      <c r="I244" s="137"/>
      <c r="J244" s="138">
        <f>ROUND(I244*H244,2)</f>
        <v>0</v>
      </c>
      <c r="K244" s="134" t="s">
        <v>241</v>
      </c>
      <c r="L244" s="32"/>
      <c r="M244" s="139" t="s">
        <v>3</v>
      </c>
      <c r="N244" s="140" t="s">
        <v>43</v>
      </c>
      <c r="P244" s="141">
        <f>O244*H244</f>
        <v>0</v>
      </c>
      <c r="Q244" s="141">
        <v>1.04922</v>
      </c>
      <c r="R244" s="141">
        <f>Q244*H244</f>
        <v>25.896848039999998</v>
      </c>
      <c r="S244" s="141">
        <v>0</v>
      </c>
      <c r="T244" s="142">
        <f>S244*H244</f>
        <v>0</v>
      </c>
      <c r="AR244" s="143" t="s">
        <v>173</v>
      </c>
      <c r="AT244" s="143" t="s">
        <v>150</v>
      </c>
      <c r="AU244" s="143" t="s">
        <v>82</v>
      </c>
      <c r="AY244" s="17" t="s">
        <v>147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80</v>
      </c>
      <c r="BK244" s="144">
        <f>ROUND(I244*H244,2)</f>
        <v>0</v>
      </c>
      <c r="BL244" s="17" t="s">
        <v>173</v>
      </c>
      <c r="BM244" s="143" t="s">
        <v>1109</v>
      </c>
    </row>
    <row r="245" spans="2:65" s="1" customFormat="1">
      <c r="B245" s="32"/>
      <c r="D245" s="159" t="s">
        <v>243</v>
      </c>
      <c r="F245" s="160" t="s">
        <v>561</v>
      </c>
      <c r="I245" s="147"/>
      <c r="L245" s="32"/>
      <c r="M245" s="148"/>
      <c r="T245" s="53"/>
      <c r="AT245" s="17" t="s">
        <v>243</v>
      </c>
      <c r="AU245" s="17" t="s">
        <v>82</v>
      </c>
    </row>
    <row r="246" spans="2:65" s="13" customFormat="1">
      <c r="B246" s="161"/>
      <c r="D246" s="145" t="s">
        <v>165</v>
      </c>
      <c r="E246" s="162" t="s">
        <v>3</v>
      </c>
      <c r="F246" s="163" t="s">
        <v>1081</v>
      </c>
      <c r="H246" s="162" t="s">
        <v>3</v>
      </c>
      <c r="I246" s="164"/>
      <c r="L246" s="161"/>
      <c r="M246" s="165"/>
      <c r="T246" s="166"/>
      <c r="AT246" s="162" t="s">
        <v>165</v>
      </c>
      <c r="AU246" s="162" t="s">
        <v>82</v>
      </c>
      <c r="AV246" s="13" t="s">
        <v>80</v>
      </c>
      <c r="AW246" s="13" t="s">
        <v>33</v>
      </c>
      <c r="AX246" s="13" t="s">
        <v>72</v>
      </c>
      <c r="AY246" s="162" t="s">
        <v>147</v>
      </c>
    </row>
    <row r="247" spans="2:65" s="13" customFormat="1">
      <c r="B247" s="161"/>
      <c r="D247" s="145" t="s">
        <v>165</v>
      </c>
      <c r="E247" s="162" t="s">
        <v>3</v>
      </c>
      <c r="F247" s="163" t="s">
        <v>1110</v>
      </c>
      <c r="H247" s="162" t="s">
        <v>3</v>
      </c>
      <c r="I247" s="164"/>
      <c r="L247" s="161"/>
      <c r="M247" s="165"/>
      <c r="T247" s="166"/>
      <c r="AT247" s="162" t="s">
        <v>165</v>
      </c>
      <c r="AU247" s="162" t="s">
        <v>82</v>
      </c>
      <c r="AV247" s="13" t="s">
        <v>80</v>
      </c>
      <c r="AW247" s="13" t="s">
        <v>33</v>
      </c>
      <c r="AX247" s="13" t="s">
        <v>72</v>
      </c>
      <c r="AY247" s="162" t="s">
        <v>147</v>
      </c>
    </row>
    <row r="248" spans="2:65" s="12" customFormat="1">
      <c r="B248" s="149"/>
      <c r="D248" s="145" t="s">
        <v>165</v>
      </c>
      <c r="E248" s="150" t="s">
        <v>3</v>
      </c>
      <c r="F248" s="151" t="s">
        <v>1111</v>
      </c>
      <c r="H248" s="152">
        <v>24.681999999999999</v>
      </c>
      <c r="I248" s="153"/>
      <c r="L248" s="149"/>
      <c r="M248" s="154"/>
      <c r="T248" s="155"/>
      <c r="AT248" s="150" t="s">
        <v>165</v>
      </c>
      <c r="AU248" s="150" t="s">
        <v>82</v>
      </c>
      <c r="AV248" s="12" t="s">
        <v>82</v>
      </c>
      <c r="AW248" s="12" t="s">
        <v>33</v>
      </c>
      <c r="AX248" s="12" t="s">
        <v>80</v>
      </c>
      <c r="AY248" s="150" t="s">
        <v>147</v>
      </c>
    </row>
    <row r="249" spans="2:65" s="1" customFormat="1" ht="24.15" customHeight="1">
      <c r="B249" s="131"/>
      <c r="C249" s="132" t="s">
        <v>585</v>
      </c>
      <c r="D249" s="132" t="s">
        <v>150</v>
      </c>
      <c r="E249" s="133" t="s">
        <v>1112</v>
      </c>
      <c r="F249" s="134" t="s">
        <v>1113</v>
      </c>
      <c r="G249" s="135" t="s">
        <v>366</v>
      </c>
      <c r="H249" s="136">
        <v>2</v>
      </c>
      <c r="I249" s="137"/>
      <c r="J249" s="138">
        <f>ROUND(I249*H249,2)</f>
        <v>0</v>
      </c>
      <c r="K249" s="134" t="s">
        <v>241</v>
      </c>
      <c r="L249" s="32"/>
      <c r="M249" s="139" t="s">
        <v>3</v>
      </c>
      <c r="N249" s="140" t="s">
        <v>43</v>
      </c>
      <c r="P249" s="141">
        <f>O249*H249</f>
        <v>0</v>
      </c>
      <c r="Q249" s="141">
        <v>8.9539999999999995E-2</v>
      </c>
      <c r="R249" s="141">
        <f>Q249*H249</f>
        <v>0.17907999999999999</v>
      </c>
      <c r="S249" s="141">
        <v>0</v>
      </c>
      <c r="T249" s="142">
        <f>S249*H249</f>
        <v>0</v>
      </c>
      <c r="AR249" s="143" t="s">
        <v>173</v>
      </c>
      <c r="AT249" s="143" t="s">
        <v>150</v>
      </c>
      <c r="AU249" s="143" t="s">
        <v>82</v>
      </c>
      <c r="AY249" s="17" t="s">
        <v>147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80</v>
      </c>
      <c r="BK249" s="144">
        <f>ROUND(I249*H249,2)</f>
        <v>0</v>
      </c>
      <c r="BL249" s="17" t="s">
        <v>173</v>
      </c>
      <c r="BM249" s="143" t="s">
        <v>1114</v>
      </c>
    </row>
    <row r="250" spans="2:65" s="1" customFormat="1">
      <c r="B250" s="32"/>
      <c r="D250" s="159" t="s">
        <v>243</v>
      </c>
      <c r="F250" s="160" t="s">
        <v>1115</v>
      </c>
      <c r="I250" s="147"/>
      <c r="L250" s="32"/>
      <c r="M250" s="148"/>
      <c r="T250" s="53"/>
      <c r="AT250" s="17" t="s">
        <v>243</v>
      </c>
      <c r="AU250" s="17" t="s">
        <v>82</v>
      </c>
    </row>
    <row r="251" spans="2:65" s="13" customFormat="1">
      <c r="B251" s="161"/>
      <c r="D251" s="145" t="s">
        <v>165</v>
      </c>
      <c r="E251" s="162" t="s">
        <v>3</v>
      </c>
      <c r="F251" s="163" t="s">
        <v>1081</v>
      </c>
      <c r="H251" s="162" t="s">
        <v>3</v>
      </c>
      <c r="I251" s="164"/>
      <c r="L251" s="161"/>
      <c r="M251" s="165"/>
      <c r="T251" s="166"/>
      <c r="AT251" s="162" t="s">
        <v>165</v>
      </c>
      <c r="AU251" s="162" t="s">
        <v>82</v>
      </c>
      <c r="AV251" s="13" t="s">
        <v>80</v>
      </c>
      <c r="AW251" s="13" t="s">
        <v>33</v>
      </c>
      <c r="AX251" s="13" t="s">
        <v>72</v>
      </c>
      <c r="AY251" s="162" t="s">
        <v>147</v>
      </c>
    </row>
    <row r="252" spans="2:65" s="13" customFormat="1">
      <c r="B252" s="161"/>
      <c r="D252" s="145" t="s">
        <v>165</v>
      </c>
      <c r="E252" s="162" t="s">
        <v>3</v>
      </c>
      <c r="F252" s="163" t="s">
        <v>1116</v>
      </c>
      <c r="H252" s="162" t="s">
        <v>3</v>
      </c>
      <c r="I252" s="164"/>
      <c r="L252" s="161"/>
      <c r="M252" s="165"/>
      <c r="T252" s="166"/>
      <c r="AT252" s="162" t="s">
        <v>165</v>
      </c>
      <c r="AU252" s="162" t="s">
        <v>82</v>
      </c>
      <c r="AV252" s="13" t="s">
        <v>80</v>
      </c>
      <c r="AW252" s="13" t="s">
        <v>33</v>
      </c>
      <c r="AX252" s="13" t="s">
        <v>72</v>
      </c>
      <c r="AY252" s="162" t="s">
        <v>147</v>
      </c>
    </row>
    <row r="253" spans="2:65" s="12" customFormat="1">
      <c r="B253" s="149"/>
      <c r="D253" s="145" t="s">
        <v>165</v>
      </c>
      <c r="E253" s="150" t="s">
        <v>3</v>
      </c>
      <c r="F253" s="151" t="s">
        <v>82</v>
      </c>
      <c r="H253" s="152">
        <v>2</v>
      </c>
      <c r="I253" s="153"/>
      <c r="L253" s="149"/>
      <c r="M253" s="154"/>
      <c r="T253" s="155"/>
      <c r="AT253" s="150" t="s">
        <v>165</v>
      </c>
      <c r="AU253" s="150" t="s">
        <v>82</v>
      </c>
      <c r="AV253" s="12" t="s">
        <v>82</v>
      </c>
      <c r="AW253" s="12" t="s">
        <v>33</v>
      </c>
      <c r="AX253" s="12" t="s">
        <v>80</v>
      </c>
      <c r="AY253" s="150" t="s">
        <v>147</v>
      </c>
    </row>
    <row r="254" spans="2:65" s="1" customFormat="1" ht="16.5" customHeight="1">
      <c r="B254" s="131"/>
      <c r="C254" s="132" t="s">
        <v>590</v>
      </c>
      <c r="D254" s="132" t="s">
        <v>150</v>
      </c>
      <c r="E254" s="133" t="s">
        <v>1117</v>
      </c>
      <c r="F254" s="134" t="s">
        <v>1118</v>
      </c>
      <c r="G254" s="135" t="s">
        <v>240</v>
      </c>
      <c r="H254" s="136">
        <v>0.58299999999999996</v>
      </c>
      <c r="I254" s="137"/>
      <c r="J254" s="138">
        <f>ROUND(I254*H254,2)</f>
        <v>0</v>
      </c>
      <c r="K254" s="134" t="s">
        <v>241</v>
      </c>
      <c r="L254" s="32"/>
      <c r="M254" s="139" t="s">
        <v>3</v>
      </c>
      <c r="N254" s="140" t="s">
        <v>43</v>
      </c>
      <c r="P254" s="141">
        <f>O254*H254</f>
        <v>0</v>
      </c>
      <c r="Q254" s="141">
        <v>2.5018799999999999</v>
      </c>
      <c r="R254" s="141">
        <f>Q254*H254</f>
        <v>1.4585960399999998</v>
      </c>
      <c r="S254" s="141">
        <v>0</v>
      </c>
      <c r="T254" s="142">
        <f>S254*H254</f>
        <v>0</v>
      </c>
      <c r="AR254" s="143" t="s">
        <v>173</v>
      </c>
      <c r="AT254" s="143" t="s">
        <v>150</v>
      </c>
      <c r="AU254" s="143" t="s">
        <v>82</v>
      </c>
      <c r="AY254" s="17" t="s">
        <v>147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80</v>
      </c>
      <c r="BK254" s="144">
        <f>ROUND(I254*H254,2)</f>
        <v>0</v>
      </c>
      <c r="BL254" s="17" t="s">
        <v>173</v>
      </c>
      <c r="BM254" s="143" t="s">
        <v>1119</v>
      </c>
    </row>
    <row r="255" spans="2:65" s="1" customFormat="1">
      <c r="B255" s="32"/>
      <c r="D255" s="159" t="s">
        <v>243</v>
      </c>
      <c r="F255" s="160" t="s">
        <v>1120</v>
      </c>
      <c r="I255" s="147"/>
      <c r="L255" s="32"/>
      <c r="M255" s="148"/>
      <c r="T255" s="53"/>
      <c r="AT255" s="17" t="s">
        <v>243</v>
      </c>
      <c r="AU255" s="17" t="s">
        <v>82</v>
      </c>
    </row>
    <row r="256" spans="2:65" s="13" customFormat="1">
      <c r="B256" s="161"/>
      <c r="D256" s="145" t="s">
        <v>165</v>
      </c>
      <c r="E256" s="162" t="s">
        <v>3</v>
      </c>
      <c r="F256" s="163" t="s">
        <v>1081</v>
      </c>
      <c r="H256" s="162" t="s">
        <v>3</v>
      </c>
      <c r="I256" s="164"/>
      <c r="L256" s="161"/>
      <c r="M256" s="165"/>
      <c r="T256" s="166"/>
      <c r="AT256" s="162" t="s">
        <v>165</v>
      </c>
      <c r="AU256" s="162" t="s">
        <v>82</v>
      </c>
      <c r="AV256" s="13" t="s">
        <v>80</v>
      </c>
      <c r="AW256" s="13" t="s">
        <v>33</v>
      </c>
      <c r="AX256" s="13" t="s">
        <v>72</v>
      </c>
      <c r="AY256" s="162" t="s">
        <v>147</v>
      </c>
    </row>
    <row r="257" spans="2:65" s="13" customFormat="1">
      <c r="B257" s="161"/>
      <c r="D257" s="145" t="s">
        <v>165</v>
      </c>
      <c r="E257" s="162" t="s">
        <v>3</v>
      </c>
      <c r="F257" s="163" t="s">
        <v>1102</v>
      </c>
      <c r="H257" s="162" t="s">
        <v>3</v>
      </c>
      <c r="I257" s="164"/>
      <c r="L257" s="161"/>
      <c r="M257" s="165"/>
      <c r="T257" s="166"/>
      <c r="AT257" s="162" t="s">
        <v>165</v>
      </c>
      <c r="AU257" s="162" t="s">
        <v>82</v>
      </c>
      <c r="AV257" s="13" t="s">
        <v>80</v>
      </c>
      <c r="AW257" s="13" t="s">
        <v>33</v>
      </c>
      <c r="AX257" s="13" t="s">
        <v>72</v>
      </c>
      <c r="AY257" s="162" t="s">
        <v>147</v>
      </c>
    </row>
    <row r="258" spans="2:65" s="12" customFormat="1">
      <c r="B258" s="149"/>
      <c r="D258" s="145" t="s">
        <v>165</v>
      </c>
      <c r="E258" s="150" t="s">
        <v>3</v>
      </c>
      <c r="F258" s="151" t="s">
        <v>1121</v>
      </c>
      <c r="H258" s="152">
        <v>0.58299999999999996</v>
      </c>
      <c r="I258" s="153"/>
      <c r="L258" s="149"/>
      <c r="M258" s="154"/>
      <c r="T258" s="155"/>
      <c r="AT258" s="150" t="s">
        <v>165</v>
      </c>
      <c r="AU258" s="150" t="s">
        <v>82</v>
      </c>
      <c r="AV258" s="12" t="s">
        <v>82</v>
      </c>
      <c r="AW258" s="12" t="s">
        <v>33</v>
      </c>
      <c r="AX258" s="12" t="s">
        <v>80</v>
      </c>
      <c r="AY258" s="150" t="s">
        <v>147</v>
      </c>
    </row>
    <row r="259" spans="2:65" s="1" customFormat="1" ht="24.15" customHeight="1">
      <c r="B259" s="131"/>
      <c r="C259" s="132" t="s">
        <v>595</v>
      </c>
      <c r="D259" s="132" t="s">
        <v>150</v>
      </c>
      <c r="E259" s="133" t="s">
        <v>1122</v>
      </c>
      <c r="F259" s="134" t="s">
        <v>1123</v>
      </c>
      <c r="G259" s="135" t="s">
        <v>219</v>
      </c>
      <c r="H259" s="136">
        <v>5.55</v>
      </c>
      <c r="I259" s="137"/>
      <c r="J259" s="138">
        <f>ROUND(I259*H259,2)</f>
        <v>0</v>
      </c>
      <c r="K259" s="134" t="s">
        <v>241</v>
      </c>
      <c r="L259" s="32"/>
      <c r="M259" s="139" t="s">
        <v>3</v>
      </c>
      <c r="N259" s="140" t="s">
        <v>43</v>
      </c>
      <c r="P259" s="141">
        <f>O259*H259</f>
        <v>0</v>
      </c>
      <c r="Q259" s="141">
        <v>9.8399999999999998E-3</v>
      </c>
      <c r="R259" s="141">
        <f>Q259*H259</f>
        <v>5.4611999999999994E-2</v>
      </c>
      <c r="S259" s="141">
        <v>0</v>
      </c>
      <c r="T259" s="142">
        <f>S259*H259</f>
        <v>0</v>
      </c>
      <c r="AR259" s="143" t="s">
        <v>173</v>
      </c>
      <c r="AT259" s="143" t="s">
        <v>150</v>
      </c>
      <c r="AU259" s="143" t="s">
        <v>82</v>
      </c>
      <c r="AY259" s="17" t="s">
        <v>147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80</v>
      </c>
      <c r="BK259" s="144">
        <f>ROUND(I259*H259,2)</f>
        <v>0</v>
      </c>
      <c r="BL259" s="17" t="s">
        <v>173</v>
      </c>
      <c r="BM259" s="143" t="s">
        <v>1124</v>
      </c>
    </row>
    <row r="260" spans="2:65" s="1" customFormat="1">
      <c r="B260" s="32"/>
      <c r="D260" s="159" t="s">
        <v>243</v>
      </c>
      <c r="F260" s="160" t="s">
        <v>1125</v>
      </c>
      <c r="I260" s="147"/>
      <c r="L260" s="32"/>
      <c r="M260" s="148"/>
      <c r="T260" s="53"/>
      <c r="AT260" s="17" t="s">
        <v>243</v>
      </c>
      <c r="AU260" s="17" t="s">
        <v>82</v>
      </c>
    </row>
    <row r="261" spans="2:65" s="13" customFormat="1">
      <c r="B261" s="161"/>
      <c r="D261" s="145" t="s">
        <v>165</v>
      </c>
      <c r="E261" s="162" t="s">
        <v>3</v>
      </c>
      <c r="F261" s="163" t="s">
        <v>1081</v>
      </c>
      <c r="H261" s="162" t="s">
        <v>3</v>
      </c>
      <c r="I261" s="164"/>
      <c r="L261" s="161"/>
      <c r="M261" s="165"/>
      <c r="T261" s="166"/>
      <c r="AT261" s="162" t="s">
        <v>165</v>
      </c>
      <c r="AU261" s="162" t="s">
        <v>82</v>
      </c>
      <c r="AV261" s="13" t="s">
        <v>80</v>
      </c>
      <c r="AW261" s="13" t="s">
        <v>33</v>
      </c>
      <c r="AX261" s="13" t="s">
        <v>72</v>
      </c>
      <c r="AY261" s="162" t="s">
        <v>147</v>
      </c>
    </row>
    <row r="262" spans="2:65" s="13" customFormat="1">
      <c r="B262" s="161"/>
      <c r="D262" s="145" t="s">
        <v>165</v>
      </c>
      <c r="E262" s="162" t="s">
        <v>3</v>
      </c>
      <c r="F262" s="163" t="s">
        <v>1102</v>
      </c>
      <c r="H262" s="162" t="s">
        <v>3</v>
      </c>
      <c r="I262" s="164"/>
      <c r="L262" s="161"/>
      <c r="M262" s="165"/>
      <c r="T262" s="166"/>
      <c r="AT262" s="162" t="s">
        <v>165</v>
      </c>
      <c r="AU262" s="162" t="s">
        <v>82</v>
      </c>
      <c r="AV262" s="13" t="s">
        <v>80</v>
      </c>
      <c r="AW262" s="13" t="s">
        <v>33</v>
      </c>
      <c r="AX262" s="13" t="s">
        <v>72</v>
      </c>
      <c r="AY262" s="162" t="s">
        <v>147</v>
      </c>
    </row>
    <row r="263" spans="2:65" s="12" customFormat="1">
      <c r="B263" s="149"/>
      <c r="D263" s="145" t="s">
        <v>165</v>
      </c>
      <c r="E263" s="150" t="s">
        <v>3</v>
      </c>
      <c r="F263" s="151" t="s">
        <v>1126</v>
      </c>
      <c r="H263" s="152">
        <v>3.8849999999999998</v>
      </c>
      <c r="I263" s="153"/>
      <c r="L263" s="149"/>
      <c r="M263" s="154"/>
      <c r="T263" s="155"/>
      <c r="AT263" s="150" t="s">
        <v>165</v>
      </c>
      <c r="AU263" s="150" t="s">
        <v>82</v>
      </c>
      <c r="AV263" s="12" t="s">
        <v>82</v>
      </c>
      <c r="AW263" s="12" t="s">
        <v>33</v>
      </c>
      <c r="AX263" s="12" t="s">
        <v>72</v>
      </c>
      <c r="AY263" s="150" t="s">
        <v>147</v>
      </c>
    </row>
    <row r="264" spans="2:65" s="12" customFormat="1">
      <c r="B264" s="149"/>
      <c r="D264" s="145" t="s">
        <v>165</v>
      </c>
      <c r="E264" s="150" t="s">
        <v>3</v>
      </c>
      <c r="F264" s="151" t="s">
        <v>1127</v>
      </c>
      <c r="H264" s="152">
        <v>1.665</v>
      </c>
      <c r="I264" s="153"/>
      <c r="L264" s="149"/>
      <c r="M264" s="154"/>
      <c r="T264" s="155"/>
      <c r="AT264" s="150" t="s">
        <v>165</v>
      </c>
      <c r="AU264" s="150" t="s">
        <v>82</v>
      </c>
      <c r="AV264" s="12" t="s">
        <v>82</v>
      </c>
      <c r="AW264" s="12" t="s">
        <v>33</v>
      </c>
      <c r="AX264" s="12" t="s">
        <v>72</v>
      </c>
      <c r="AY264" s="150" t="s">
        <v>147</v>
      </c>
    </row>
    <row r="265" spans="2:65" s="14" customFormat="1">
      <c r="B265" s="167"/>
      <c r="D265" s="145" t="s">
        <v>165</v>
      </c>
      <c r="E265" s="168" t="s">
        <v>3</v>
      </c>
      <c r="F265" s="169" t="s">
        <v>247</v>
      </c>
      <c r="H265" s="170">
        <v>5.55</v>
      </c>
      <c r="I265" s="171"/>
      <c r="L265" s="167"/>
      <c r="M265" s="172"/>
      <c r="T265" s="173"/>
      <c r="AT265" s="168" t="s">
        <v>165</v>
      </c>
      <c r="AU265" s="168" t="s">
        <v>82</v>
      </c>
      <c r="AV265" s="14" t="s">
        <v>173</v>
      </c>
      <c r="AW265" s="14" t="s">
        <v>33</v>
      </c>
      <c r="AX265" s="14" t="s">
        <v>80</v>
      </c>
      <c r="AY265" s="168" t="s">
        <v>147</v>
      </c>
    </row>
    <row r="266" spans="2:65" s="1" customFormat="1" ht="24.15" customHeight="1">
      <c r="B266" s="131"/>
      <c r="C266" s="132" t="s">
        <v>601</v>
      </c>
      <c r="D266" s="132" t="s">
        <v>150</v>
      </c>
      <c r="E266" s="133" t="s">
        <v>1128</v>
      </c>
      <c r="F266" s="134" t="s">
        <v>1129</v>
      </c>
      <c r="G266" s="135" t="s">
        <v>219</v>
      </c>
      <c r="H266" s="136">
        <v>5.55</v>
      </c>
      <c r="I266" s="137"/>
      <c r="J266" s="138">
        <f>ROUND(I266*H266,2)</f>
        <v>0</v>
      </c>
      <c r="K266" s="134" t="s">
        <v>241</v>
      </c>
      <c r="L266" s="32"/>
      <c r="M266" s="139" t="s">
        <v>3</v>
      </c>
      <c r="N266" s="140" t="s">
        <v>43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173</v>
      </c>
      <c r="AT266" s="143" t="s">
        <v>150</v>
      </c>
      <c r="AU266" s="143" t="s">
        <v>82</v>
      </c>
      <c r="AY266" s="17" t="s">
        <v>147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80</v>
      </c>
      <c r="BK266" s="144">
        <f>ROUND(I266*H266,2)</f>
        <v>0</v>
      </c>
      <c r="BL266" s="17" t="s">
        <v>173</v>
      </c>
      <c r="BM266" s="143" t="s">
        <v>1130</v>
      </c>
    </row>
    <row r="267" spans="2:65" s="1" customFormat="1">
      <c r="B267" s="32"/>
      <c r="D267" s="159" t="s">
        <v>243</v>
      </c>
      <c r="F267" s="160" t="s">
        <v>1131</v>
      </c>
      <c r="I267" s="147"/>
      <c r="L267" s="32"/>
      <c r="M267" s="148"/>
      <c r="T267" s="53"/>
      <c r="AT267" s="17" t="s">
        <v>243</v>
      </c>
      <c r="AU267" s="17" t="s">
        <v>82</v>
      </c>
    </row>
    <row r="268" spans="2:65" s="13" customFormat="1">
      <c r="B268" s="161"/>
      <c r="D268" s="145" t="s">
        <v>165</v>
      </c>
      <c r="E268" s="162" t="s">
        <v>3</v>
      </c>
      <c r="F268" s="163" t="s">
        <v>1081</v>
      </c>
      <c r="H268" s="162" t="s">
        <v>3</v>
      </c>
      <c r="I268" s="164"/>
      <c r="L268" s="161"/>
      <c r="M268" s="165"/>
      <c r="T268" s="166"/>
      <c r="AT268" s="162" t="s">
        <v>165</v>
      </c>
      <c r="AU268" s="162" t="s">
        <v>82</v>
      </c>
      <c r="AV268" s="13" t="s">
        <v>80</v>
      </c>
      <c r="AW268" s="13" t="s">
        <v>33</v>
      </c>
      <c r="AX268" s="13" t="s">
        <v>72</v>
      </c>
      <c r="AY268" s="162" t="s">
        <v>147</v>
      </c>
    </row>
    <row r="269" spans="2:65" s="13" customFormat="1">
      <c r="B269" s="161"/>
      <c r="D269" s="145" t="s">
        <v>165</v>
      </c>
      <c r="E269" s="162" t="s">
        <v>3</v>
      </c>
      <c r="F269" s="163" t="s">
        <v>1102</v>
      </c>
      <c r="H269" s="162" t="s">
        <v>3</v>
      </c>
      <c r="I269" s="164"/>
      <c r="L269" s="161"/>
      <c r="M269" s="165"/>
      <c r="T269" s="166"/>
      <c r="AT269" s="162" t="s">
        <v>165</v>
      </c>
      <c r="AU269" s="162" t="s">
        <v>82</v>
      </c>
      <c r="AV269" s="13" t="s">
        <v>80</v>
      </c>
      <c r="AW269" s="13" t="s">
        <v>33</v>
      </c>
      <c r="AX269" s="13" t="s">
        <v>72</v>
      </c>
      <c r="AY269" s="162" t="s">
        <v>147</v>
      </c>
    </row>
    <row r="270" spans="2:65" s="12" customFormat="1">
      <c r="B270" s="149"/>
      <c r="D270" s="145" t="s">
        <v>165</v>
      </c>
      <c r="E270" s="150" t="s">
        <v>3</v>
      </c>
      <c r="F270" s="151" t="s">
        <v>1126</v>
      </c>
      <c r="H270" s="152">
        <v>3.8849999999999998</v>
      </c>
      <c r="I270" s="153"/>
      <c r="L270" s="149"/>
      <c r="M270" s="154"/>
      <c r="T270" s="155"/>
      <c r="AT270" s="150" t="s">
        <v>165</v>
      </c>
      <c r="AU270" s="150" t="s">
        <v>82</v>
      </c>
      <c r="AV270" s="12" t="s">
        <v>82</v>
      </c>
      <c r="AW270" s="12" t="s">
        <v>33</v>
      </c>
      <c r="AX270" s="12" t="s">
        <v>72</v>
      </c>
      <c r="AY270" s="150" t="s">
        <v>147</v>
      </c>
    </row>
    <row r="271" spans="2:65" s="12" customFormat="1">
      <c r="B271" s="149"/>
      <c r="D271" s="145" t="s">
        <v>165</v>
      </c>
      <c r="E271" s="150" t="s">
        <v>3</v>
      </c>
      <c r="F271" s="151" t="s">
        <v>1127</v>
      </c>
      <c r="H271" s="152">
        <v>1.665</v>
      </c>
      <c r="I271" s="153"/>
      <c r="L271" s="149"/>
      <c r="M271" s="154"/>
      <c r="T271" s="155"/>
      <c r="AT271" s="150" t="s">
        <v>165</v>
      </c>
      <c r="AU271" s="150" t="s">
        <v>82</v>
      </c>
      <c r="AV271" s="12" t="s">
        <v>82</v>
      </c>
      <c r="AW271" s="12" t="s">
        <v>33</v>
      </c>
      <c r="AX271" s="12" t="s">
        <v>72</v>
      </c>
      <c r="AY271" s="150" t="s">
        <v>147</v>
      </c>
    </row>
    <row r="272" spans="2:65" s="14" customFormat="1">
      <c r="B272" s="167"/>
      <c r="D272" s="145" t="s">
        <v>165</v>
      </c>
      <c r="E272" s="168" t="s">
        <v>3</v>
      </c>
      <c r="F272" s="169" t="s">
        <v>247</v>
      </c>
      <c r="H272" s="170">
        <v>5.55</v>
      </c>
      <c r="I272" s="171"/>
      <c r="L272" s="167"/>
      <c r="M272" s="172"/>
      <c r="T272" s="173"/>
      <c r="AT272" s="168" t="s">
        <v>165</v>
      </c>
      <c r="AU272" s="168" t="s">
        <v>82</v>
      </c>
      <c r="AV272" s="14" t="s">
        <v>173</v>
      </c>
      <c r="AW272" s="14" t="s">
        <v>33</v>
      </c>
      <c r="AX272" s="14" t="s">
        <v>80</v>
      </c>
      <c r="AY272" s="168" t="s">
        <v>147</v>
      </c>
    </row>
    <row r="273" spans="2:65" s="1" customFormat="1" ht="24.15" customHeight="1">
      <c r="B273" s="131"/>
      <c r="C273" s="132" t="s">
        <v>610</v>
      </c>
      <c r="D273" s="132" t="s">
        <v>150</v>
      </c>
      <c r="E273" s="133" t="s">
        <v>1132</v>
      </c>
      <c r="F273" s="134" t="s">
        <v>1133</v>
      </c>
      <c r="G273" s="135" t="s">
        <v>219</v>
      </c>
      <c r="H273" s="136">
        <v>1.665</v>
      </c>
      <c r="I273" s="137"/>
      <c r="J273" s="138">
        <f>ROUND(I273*H273,2)</f>
        <v>0</v>
      </c>
      <c r="K273" s="134" t="s">
        <v>241</v>
      </c>
      <c r="L273" s="32"/>
      <c r="M273" s="139" t="s">
        <v>3</v>
      </c>
      <c r="N273" s="140" t="s">
        <v>43</v>
      </c>
      <c r="P273" s="141">
        <f>O273*H273</f>
        <v>0</v>
      </c>
      <c r="Q273" s="141">
        <v>2.2899999999999999E-3</v>
      </c>
      <c r="R273" s="141">
        <f>Q273*H273</f>
        <v>3.81285E-3</v>
      </c>
      <c r="S273" s="141">
        <v>0</v>
      </c>
      <c r="T273" s="142">
        <f>S273*H273</f>
        <v>0</v>
      </c>
      <c r="AR273" s="143" t="s">
        <v>173</v>
      </c>
      <c r="AT273" s="143" t="s">
        <v>150</v>
      </c>
      <c r="AU273" s="143" t="s">
        <v>82</v>
      </c>
      <c r="AY273" s="17" t="s">
        <v>147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80</v>
      </c>
      <c r="BK273" s="144">
        <f>ROUND(I273*H273,2)</f>
        <v>0</v>
      </c>
      <c r="BL273" s="17" t="s">
        <v>173</v>
      </c>
      <c r="BM273" s="143" t="s">
        <v>1134</v>
      </c>
    </row>
    <row r="274" spans="2:65" s="1" customFormat="1">
      <c r="B274" s="32"/>
      <c r="D274" s="159" t="s">
        <v>243</v>
      </c>
      <c r="F274" s="160" t="s">
        <v>1135</v>
      </c>
      <c r="I274" s="147"/>
      <c r="L274" s="32"/>
      <c r="M274" s="148"/>
      <c r="T274" s="53"/>
      <c r="AT274" s="17" t="s">
        <v>243</v>
      </c>
      <c r="AU274" s="17" t="s">
        <v>82</v>
      </c>
    </row>
    <row r="275" spans="2:65" s="13" customFormat="1">
      <c r="B275" s="161"/>
      <c r="D275" s="145" t="s">
        <v>165</v>
      </c>
      <c r="E275" s="162" t="s">
        <v>3</v>
      </c>
      <c r="F275" s="163" t="s">
        <v>1081</v>
      </c>
      <c r="H275" s="162" t="s">
        <v>3</v>
      </c>
      <c r="I275" s="164"/>
      <c r="L275" s="161"/>
      <c r="M275" s="165"/>
      <c r="T275" s="166"/>
      <c r="AT275" s="162" t="s">
        <v>165</v>
      </c>
      <c r="AU275" s="162" t="s">
        <v>82</v>
      </c>
      <c r="AV275" s="13" t="s">
        <v>80</v>
      </c>
      <c r="AW275" s="13" t="s">
        <v>33</v>
      </c>
      <c r="AX275" s="13" t="s">
        <v>72</v>
      </c>
      <c r="AY275" s="162" t="s">
        <v>147</v>
      </c>
    </row>
    <row r="276" spans="2:65" s="13" customFormat="1">
      <c r="B276" s="161"/>
      <c r="D276" s="145" t="s">
        <v>165</v>
      </c>
      <c r="E276" s="162" t="s">
        <v>3</v>
      </c>
      <c r="F276" s="163" t="s">
        <v>1102</v>
      </c>
      <c r="H276" s="162" t="s">
        <v>3</v>
      </c>
      <c r="I276" s="164"/>
      <c r="L276" s="161"/>
      <c r="M276" s="165"/>
      <c r="T276" s="166"/>
      <c r="AT276" s="162" t="s">
        <v>165</v>
      </c>
      <c r="AU276" s="162" t="s">
        <v>82</v>
      </c>
      <c r="AV276" s="13" t="s">
        <v>80</v>
      </c>
      <c r="AW276" s="13" t="s">
        <v>33</v>
      </c>
      <c r="AX276" s="13" t="s">
        <v>72</v>
      </c>
      <c r="AY276" s="162" t="s">
        <v>147</v>
      </c>
    </row>
    <row r="277" spans="2:65" s="12" customFormat="1">
      <c r="B277" s="149"/>
      <c r="D277" s="145" t="s">
        <v>165</v>
      </c>
      <c r="E277" s="150" t="s">
        <v>3</v>
      </c>
      <c r="F277" s="151" t="s">
        <v>1127</v>
      </c>
      <c r="H277" s="152">
        <v>1.665</v>
      </c>
      <c r="I277" s="153"/>
      <c r="L277" s="149"/>
      <c r="M277" s="154"/>
      <c r="T277" s="155"/>
      <c r="AT277" s="150" t="s">
        <v>165</v>
      </c>
      <c r="AU277" s="150" t="s">
        <v>82</v>
      </c>
      <c r="AV277" s="12" t="s">
        <v>82</v>
      </c>
      <c r="AW277" s="12" t="s">
        <v>33</v>
      </c>
      <c r="AX277" s="12" t="s">
        <v>80</v>
      </c>
      <c r="AY277" s="150" t="s">
        <v>147</v>
      </c>
    </row>
    <row r="278" spans="2:65" s="1" customFormat="1" ht="21.75" customHeight="1">
      <c r="B278" s="131"/>
      <c r="C278" s="132" t="s">
        <v>618</v>
      </c>
      <c r="D278" s="132" t="s">
        <v>150</v>
      </c>
      <c r="E278" s="133" t="s">
        <v>1136</v>
      </c>
      <c r="F278" s="134" t="s">
        <v>1137</v>
      </c>
      <c r="G278" s="135" t="s">
        <v>259</v>
      </c>
      <c r="H278" s="136">
        <v>0.11700000000000001</v>
      </c>
      <c r="I278" s="137"/>
      <c r="J278" s="138">
        <f>ROUND(I278*H278,2)</f>
        <v>0</v>
      </c>
      <c r="K278" s="134" t="s">
        <v>241</v>
      </c>
      <c r="L278" s="32"/>
      <c r="M278" s="139" t="s">
        <v>3</v>
      </c>
      <c r="N278" s="140" t="s">
        <v>43</v>
      </c>
      <c r="P278" s="141">
        <f>O278*H278</f>
        <v>0</v>
      </c>
      <c r="Q278" s="141">
        <v>1.04575</v>
      </c>
      <c r="R278" s="141">
        <f>Q278*H278</f>
        <v>0.12235275</v>
      </c>
      <c r="S278" s="141">
        <v>0</v>
      </c>
      <c r="T278" s="142">
        <f>S278*H278</f>
        <v>0</v>
      </c>
      <c r="AR278" s="143" t="s">
        <v>173</v>
      </c>
      <c r="AT278" s="143" t="s">
        <v>150</v>
      </c>
      <c r="AU278" s="143" t="s">
        <v>82</v>
      </c>
      <c r="AY278" s="17" t="s">
        <v>147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80</v>
      </c>
      <c r="BK278" s="144">
        <f>ROUND(I278*H278,2)</f>
        <v>0</v>
      </c>
      <c r="BL278" s="17" t="s">
        <v>173</v>
      </c>
      <c r="BM278" s="143" t="s">
        <v>1138</v>
      </c>
    </row>
    <row r="279" spans="2:65" s="1" customFormat="1">
      <c r="B279" s="32"/>
      <c r="D279" s="159" t="s">
        <v>243</v>
      </c>
      <c r="F279" s="160" t="s">
        <v>1139</v>
      </c>
      <c r="I279" s="147"/>
      <c r="L279" s="32"/>
      <c r="M279" s="148"/>
      <c r="T279" s="53"/>
      <c r="AT279" s="17" t="s">
        <v>243</v>
      </c>
      <c r="AU279" s="17" t="s">
        <v>82</v>
      </c>
    </row>
    <row r="280" spans="2:65" s="13" customFormat="1">
      <c r="B280" s="161"/>
      <c r="D280" s="145" t="s">
        <v>165</v>
      </c>
      <c r="E280" s="162" t="s">
        <v>3</v>
      </c>
      <c r="F280" s="163" t="s">
        <v>1081</v>
      </c>
      <c r="H280" s="162" t="s">
        <v>3</v>
      </c>
      <c r="I280" s="164"/>
      <c r="L280" s="161"/>
      <c r="M280" s="165"/>
      <c r="T280" s="166"/>
      <c r="AT280" s="162" t="s">
        <v>165</v>
      </c>
      <c r="AU280" s="162" t="s">
        <v>82</v>
      </c>
      <c r="AV280" s="13" t="s">
        <v>80</v>
      </c>
      <c r="AW280" s="13" t="s">
        <v>33</v>
      </c>
      <c r="AX280" s="13" t="s">
        <v>72</v>
      </c>
      <c r="AY280" s="162" t="s">
        <v>147</v>
      </c>
    </row>
    <row r="281" spans="2:65" s="13" customFormat="1">
      <c r="B281" s="161"/>
      <c r="D281" s="145" t="s">
        <v>165</v>
      </c>
      <c r="E281" s="162" t="s">
        <v>3</v>
      </c>
      <c r="F281" s="163" t="s">
        <v>1102</v>
      </c>
      <c r="H281" s="162" t="s">
        <v>3</v>
      </c>
      <c r="I281" s="164"/>
      <c r="L281" s="161"/>
      <c r="M281" s="165"/>
      <c r="T281" s="166"/>
      <c r="AT281" s="162" t="s">
        <v>165</v>
      </c>
      <c r="AU281" s="162" t="s">
        <v>82</v>
      </c>
      <c r="AV281" s="13" t="s">
        <v>80</v>
      </c>
      <c r="AW281" s="13" t="s">
        <v>33</v>
      </c>
      <c r="AX281" s="13" t="s">
        <v>72</v>
      </c>
      <c r="AY281" s="162" t="s">
        <v>147</v>
      </c>
    </row>
    <row r="282" spans="2:65" s="12" customFormat="1">
      <c r="B282" s="149"/>
      <c r="D282" s="145" t="s">
        <v>165</v>
      </c>
      <c r="E282" s="150" t="s">
        <v>3</v>
      </c>
      <c r="F282" s="151" t="s">
        <v>1140</v>
      </c>
      <c r="H282" s="152">
        <v>0.11700000000000001</v>
      </c>
      <c r="I282" s="153"/>
      <c r="L282" s="149"/>
      <c r="M282" s="154"/>
      <c r="T282" s="155"/>
      <c r="AT282" s="150" t="s">
        <v>165</v>
      </c>
      <c r="AU282" s="150" t="s">
        <v>82</v>
      </c>
      <c r="AV282" s="12" t="s">
        <v>82</v>
      </c>
      <c r="AW282" s="12" t="s">
        <v>33</v>
      </c>
      <c r="AX282" s="12" t="s">
        <v>80</v>
      </c>
      <c r="AY282" s="150" t="s">
        <v>147</v>
      </c>
    </row>
    <row r="283" spans="2:65" s="1" customFormat="1" ht="24.15" customHeight="1">
      <c r="B283" s="131"/>
      <c r="C283" s="132" t="s">
        <v>625</v>
      </c>
      <c r="D283" s="132" t="s">
        <v>150</v>
      </c>
      <c r="E283" s="133" t="s">
        <v>1141</v>
      </c>
      <c r="F283" s="134" t="s">
        <v>1142</v>
      </c>
      <c r="G283" s="135" t="s">
        <v>240</v>
      </c>
      <c r="H283" s="136">
        <v>3.492</v>
      </c>
      <c r="I283" s="137"/>
      <c r="J283" s="138">
        <f>ROUND(I283*H283,2)</f>
        <v>0</v>
      </c>
      <c r="K283" s="134" t="s">
        <v>241</v>
      </c>
      <c r="L283" s="32"/>
      <c r="M283" s="139" t="s">
        <v>3</v>
      </c>
      <c r="N283" s="140" t="s">
        <v>43</v>
      </c>
      <c r="P283" s="141">
        <f>O283*H283</f>
        <v>0</v>
      </c>
      <c r="Q283" s="141">
        <v>2.5018699999999998</v>
      </c>
      <c r="R283" s="141">
        <f>Q283*H283</f>
        <v>8.7365300399999999</v>
      </c>
      <c r="S283" s="141">
        <v>0</v>
      </c>
      <c r="T283" s="142">
        <f>S283*H283</f>
        <v>0</v>
      </c>
      <c r="AR283" s="143" t="s">
        <v>173</v>
      </c>
      <c r="AT283" s="143" t="s">
        <v>150</v>
      </c>
      <c r="AU283" s="143" t="s">
        <v>82</v>
      </c>
      <c r="AY283" s="17" t="s">
        <v>147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80</v>
      </c>
      <c r="BK283" s="144">
        <f>ROUND(I283*H283,2)</f>
        <v>0</v>
      </c>
      <c r="BL283" s="17" t="s">
        <v>173</v>
      </c>
      <c r="BM283" s="143" t="s">
        <v>1143</v>
      </c>
    </row>
    <row r="284" spans="2:65" s="1" customFormat="1">
      <c r="B284" s="32"/>
      <c r="D284" s="159" t="s">
        <v>243</v>
      </c>
      <c r="F284" s="160" t="s">
        <v>1144</v>
      </c>
      <c r="I284" s="147"/>
      <c r="L284" s="32"/>
      <c r="M284" s="148"/>
      <c r="T284" s="53"/>
      <c r="AT284" s="17" t="s">
        <v>243</v>
      </c>
      <c r="AU284" s="17" t="s">
        <v>82</v>
      </c>
    </row>
    <row r="285" spans="2:65" s="13" customFormat="1">
      <c r="B285" s="161"/>
      <c r="D285" s="145" t="s">
        <v>165</v>
      </c>
      <c r="E285" s="162" t="s">
        <v>3</v>
      </c>
      <c r="F285" s="163" t="s">
        <v>1081</v>
      </c>
      <c r="H285" s="162" t="s">
        <v>3</v>
      </c>
      <c r="I285" s="164"/>
      <c r="L285" s="161"/>
      <c r="M285" s="165"/>
      <c r="T285" s="166"/>
      <c r="AT285" s="162" t="s">
        <v>165</v>
      </c>
      <c r="AU285" s="162" t="s">
        <v>82</v>
      </c>
      <c r="AV285" s="13" t="s">
        <v>80</v>
      </c>
      <c r="AW285" s="13" t="s">
        <v>33</v>
      </c>
      <c r="AX285" s="13" t="s">
        <v>72</v>
      </c>
      <c r="AY285" s="162" t="s">
        <v>147</v>
      </c>
    </row>
    <row r="286" spans="2:65" s="13" customFormat="1">
      <c r="B286" s="161"/>
      <c r="D286" s="145" t="s">
        <v>165</v>
      </c>
      <c r="E286" s="162" t="s">
        <v>3</v>
      </c>
      <c r="F286" s="163" t="s">
        <v>1102</v>
      </c>
      <c r="H286" s="162" t="s">
        <v>3</v>
      </c>
      <c r="I286" s="164"/>
      <c r="L286" s="161"/>
      <c r="M286" s="165"/>
      <c r="T286" s="166"/>
      <c r="AT286" s="162" t="s">
        <v>165</v>
      </c>
      <c r="AU286" s="162" t="s">
        <v>82</v>
      </c>
      <c r="AV286" s="13" t="s">
        <v>80</v>
      </c>
      <c r="AW286" s="13" t="s">
        <v>33</v>
      </c>
      <c r="AX286" s="13" t="s">
        <v>72</v>
      </c>
      <c r="AY286" s="162" t="s">
        <v>147</v>
      </c>
    </row>
    <row r="287" spans="2:65" s="12" customFormat="1">
      <c r="B287" s="149"/>
      <c r="D287" s="145" t="s">
        <v>165</v>
      </c>
      <c r="E287" s="150" t="s">
        <v>3</v>
      </c>
      <c r="F287" s="151" t="s">
        <v>1145</v>
      </c>
      <c r="H287" s="152">
        <v>0.9</v>
      </c>
      <c r="I287" s="153"/>
      <c r="L287" s="149"/>
      <c r="M287" s="154"/>
      <c r="T287" s="155"/>
      <c r="AT287" s="150" t="s">
        <v>165</v>
      </c>
      <c r="AU287" s="150" t="s">
        <v>82</v>
      </c>
      <c r="AV287" s="12" t="s">
        <v>82</v>
      </c>
      <c r="AW287" s="12" t="s">
        <v>33</v>
      </c>
      <c r="AX287" s="12" t="s">
        <v>72</v>
      </c>
      <c r="AY287" s="150" t="s">
        <v>147</v>
      </c>
    </row>
    <row r="288" spans="2:65" s="12" customFormat="1">
      <c r="B288" s="149"/>
      <c r="D288" s="145" t="s">
        <v>165</v>
      </c>
      <c r="E288" s="150" t="s">
        <v>3</v>
      </c>
      <c r="F288" s="151" t="s">
        <v>1146</v>
      </c>
      <c r="H288" s="152">
        <v>0.72</v>
      </c>
      <c r="I288" s="153"/>
      <c r="L288" s="149"/>
      <c r="M288" s="154"/>
      <c r="T288" s="155"/>
      <c r="AT288" s="150" t="s">
        <v>165</v>
      </c>
      <c r="AU288" s="150" t="s">
        <v>82</v>
      </c>
      <c r="AV288" s="12" t="s">
        <v>82</v>
      </c>
      <c r="AW288" s="12" t="s">
        <v>33</v>
      </c>
      <c r="AX288" s="12" t="s">
        <v>72</v>
      </c>
      <c r="AY288" s="150" t="s">
        <v>147</v>
      </c>
    </row>
    <row r="289" spans="2:65" s="12" customFormat="1">
      <c r="B289" s="149"/>
      <c r="D289" s="145" t="s">
        <v>165</v>
      </c>
      <c r="E289" s="150" t="s">
        <v>3</v>
      </c>
      <c r="F289" s="151" t="s">
        <v>1147</v>
      </c>
      <c r="H289" s="152">
        <v>1.032</v>
      </c>
      <c r="I289" s="153"/>
      <c r="L289" s="149"/>
      <c r="M289" s="154"/>
      <c r="T289" s="155"/>
      <c r="AT289" s="150" t="s">
        <v>165</v>
      </c>
      <c r="AU289" s="150" t="s">
        <v>82</v>
      </c>
      <c r="AV289" s="12" t="s">
        <v>82</v>
      </c>
      <c r="AW289" s="12" t="s">
        <v>33</v>
      </c>
      <c r="AX289" s="12" t="s">
        <v>72</v>
      </c>
      <c r="AY289" s="150" t="s">
        <v>147</v>
      </c>
    </row>
    <row r="290" spans="2:65" s="12" customFormat="1">
      <c r="B290" s="149"/>
      <c r="D290" s="145" t="s">
        <v>165</v>
      </c>
      <c r="E290" s="150" t="s">
        <v>3</v>
      </c>
      <c r="F290" s="151" t="s">
        <v>1148</v>
      </c>
      <c r="H290" s="152">
        <v>0.84</v>
      </c>
      <c r="I290" s="153"/>
      <c r="L290" s="149"/>
      <c r="M290" s="154"/>
      <c r="T290" s="155"/>
      <c r="AT290" s="150" t="s">
        <v>165</v>
      </c>
      <c r="AU290" s="150" t="s">
        <v>82</v>
      </c>
      <c r="AV290" s="12" t="s">
        <v>82</v>
      </c>
      <c r="AW290" s="12" t="s">
        <v>33</v>
      </c>
      <c r="AX290" s="12" t="s">
        <v>72</v>
      </c>
      <c r="AY290" s="150" t="s">
        <v>147</v>
      </c>
    </row>
    <row r="291" spans="2:65" s="14" customFormat="1">
      <c r="B291" s="167"/>
      <c r="D291" s="145" t="s">
        <v>165</v>
      </c>
      <c r="E291" s="168" t="s">
        <v>3</v>
      </c>
      <c r="F291" s="169" t="s">
        <v>247</v>
      </c>
      <c r="H291" s="170">
        <v>3.492</v>
      </c>
      <c r="I291" s="171"/>
      <c r="L291" s="167"/>
      <c r="M291" s="172"/>
      <c r="T291" s="173"/>
      <c r="AT291" s="168" t="s">
        <v>165</v>
      </c>
      <c r="AU291" s="168" t="s">
        <v>82</v>
      </c>
      <c r="AV291" s="14" t="s">
        <v>173</v>
      </c>
      <c r="AW291" s="14" t="s">
        <v>33</v>
      </c>
      <c r="AX291" s="14" t="s">
        <v>80</v>
      </c>
      <c r="AY291" s="168" t="s">
        <v>147</v>
      </c>
    </row>
    <row r="292" spans="2:65" s="1" customFormat="1" ht="24.15" customHeight="1">
      <c r="B292" s="131"/>
      <c r="C292" s="132" t="s">
        <v>630</v>
      </c>
      <c r="D292" s="132" t="s">
        <v>150</v>
      </c>
      <c r="E292" s="133" t="s">
        <v>1149</v>
      </c>
      <c r="F292" s="134" t="s">
        <v>1150</v>
      </c>
      <c r="G292" s="135" t="s">
        <v>219</v>
      </c>
      <c r="H292" s="136">
        <v>35.28</v>
      </c>
      <c r="I292" s="137"/>
      <c r="J292" s="138">
        <f>ROUND(I292*H292,2)</f>
        <v>0</v>
      </c>
      <c r="K292" s="134" t="s">
        <v>241</v>
      </c>
      <c r="L292" s="32"/>
      <c r="M292" s="139" t="s">
        <v>3</v>
      </c>
      <c r="N292" s="140" t="s">
        <v>43</v>
      </c>
      <c r="P292" s="141">
        <f>O292*H292</f>
        <v>0</v>
      </c>
      <c r="Q292" s="141">
        <v>2.2000000000000001E-3</v>
      </c>
      <c r="R292" s="141">
        <f>Q292*H292</f>
        <v>7.7616000000000004E-2</v>
      </c>
      <c r="S292" s="141">
        <v>0</v>
      </c>
      <c r="T292" s="142">
        <f>S292*H292</f>
        <v>0</v>
      </c>
      <c r="AR292" s="143" t="s">
        <v>173</v>
      </c>
      <c r="AT292" s="143" t="s">
        <v>150</v>
      </c>
      <c r="AU292" s="143" t="s">
        <v>82</v>
      </c>
      <c r="AY292" s="17" t="s">
        <v>147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80</v>
      </c>
      <c r="BK292" s="144">
        <f>ROUND(I292*H292,2)</f>
        <v>0</v>
      </c>
      <c r="BL292" s="17" t="s">
        <v>173</v>
      </c>
      <c r="BM292" s="143" t="s">
        <v>1151</v>
      </c>
    </row>
    <row r="293" spans="2:65" s="1" customFormat="1">
      <c r="B293" s="32"/>
      <c r="D293" s="159" t="s">
        <v>243</v>
      </c>
      <c r="F293" s="160" t="s">
        <v>1152</v>
      </c>
      <c r="I293" s="147"/>
      <c r="L293" s="32"/>
      <c r="M293" s="148"/>
      <c r="T293" s="53"/>
      <c r="AT293" s="17" t="s">
        <v>243</v>
      </c>
      <c r="AU293" s="17" t="s">
        <v>82</v>
      </c>
    </row>
    <row r="294" spans="2:65" s="13" customFormat="1">
      <c r="B294" s="161"/>
      <c r="D294" s="145" t="s">
        <v>165</v>
      </c>
      <c r="E294" s="162" t="s">
        <v>3</v>
      </c>
      <c r="F294" s="163" t="s">
        <v>1081</v>
      </c>
      <c r="H294" s="162" t="s">
        <v>3</v>
      </c>
      <c r="I294" s="164"/>
      <c r="L294" s="161"/>
      <c r="M294" s="165"/>
      <c r="T294" s="166"/>
      <c r="AT294" s="162" t="s">
        <v>165</v>
      </c>
      <c r="AU294" s="162" t="s">
        <v>82</v>
      </c>
      <c r="AV294" s="13" t="s">
        <v>80</v>
      </c>
      <c r="AW294" s="13" t="s">
        <v>33</v>
      </c>
      <c r="AX294" s="13" t="s">
        <v>72</v>
      </c>
      <c r="AY294" s="162" t="s">
        <v>147</v>
      </c>
    </row>
    <row r="295" spans="2:65" s="13" customFormat="1">
      <c r="B295" s="161"/>
      <c r="D295" s="145" t="s">
        <v>165</v>
      </c>
      <c r="E295" s="162" t="s">
        <v>3</v>
      </c>
      <c r="F295" s="163" t="s">
        <v>1102</v>
      </c>
      <c r="H295" s="162" t="s">
        <v>3</v>
      </c>
      <c r="I295" s="164"/>
      <c r="L295" s="161"/>
      <c r="M295" s="165"/>
      <c r="T295" s="166"/>
      <c r="AT295" s="162" t="s">
        <v>165</v>
      </c>
      <c r="AU295" s="162" t="s">
        <v>82</v>
      </c>
      <c r="AV295" s="13" t="s">
        <v>80</v>
      </c>
      <c r="AW295" s="13" t="s">
        <v>33</v>
      </c>
      <c r="AX295" s="13" t="s">
        <v>72</v>
      </c>
      <c r="AY295" s="162" t="s">
        <v>147</v>
      </c>
    </row>
    <row r="296" spans="2:65" s="12" customFormat="1">
      <c r="B296" s="149"/>
      <c r="D296" s="145" t="s">
        <v>165</v>
      </c>
      <c r="E296" s="150" t="s">
        <v>3</v>
      </c>
      <c r="F296" s="151" t="s">
        <v>1153</v>
      </c>
      <c r="H296" s="152">
        <v>8.4</v>
      </c>
      <c r="I296" s="153"/>
      <c r="L296" s="149"/>
      <c r="M296" s="154"/>
      <c r="T296" s="155"/>
      <c r="AT296" s="150" t="s">
        <v>165</v>
      </c>
      <c r="AU296" s="150" t="s">
        <v>82</v>
      </c>
      <c r="AV296" s="12" t="s">
        <v>82</v>
      </c>
      <c r="AW296" s="12" t="s">
        <v>33</v>
      </c>
      <c r="AX296" s="12" t="s">
        <v>72</v>
      </c>
      <c r="AY296" s="150" t="s">
        <v>147</v>
      </c>
    </row>
    <row r="297" spans="2:65" s="12" customFormat="1">
      <c r="B297" s="149"/>
      <c r="D297" s="145" t="s">
        <v>165</v>
      </c>
      <c r="E297" s="150" t="s">
        <v>3</v>
      </c>
      <c r="F297" s="151" t="s">
        <v>1154</v>
      </c>
      <c r="H297" s="152">
        <v>9.6</v>
      </c>
      <c r="I297" s="153"/>
      <c r="L297" s="149"/>
      <c r="M297" s="154"/>
      <c r="T297" s="155"/>
      <c r="AT297" s="150" t="s">
        <v>165</v>
      </c>
      <c r="AU297" s="150" t="s">
        <v>82</v>
      </c>
      <c r="AV297" s="12" t="s">
        <v>82</v>
      </c>
      <c r="AW297" s="12" t="s">
        <v>33</v>
      </c>
      <c r="AX297" s="12" t="s">
        <v>72</v>
      </c>
      <c r="AY297" s="150" t="s">
        <v>147</v>
      </c>
    </row>
    <row r="298" spans="2:65" s="12" customFormat="1">
      <c r="B298" s="149"/>
      <c r="D298" s="145" t="s">
        <v>165</v>
      </c>
      <c r="E298" s="150" t="s">
        <v>3</v>
      </c>
      <c r="F298" s="151" t="s">
        <v>1155</v>
      </c>
      <c r="H298" s="152">
        <v>9.2799999999999994</v>
      </c>
      <c r="I298" s="153"/>
      <c r="L298" s="149"/>
      <c r="M298" s="154"/>
      <c r="T298" s="155"/>
      <c r="AT298" s="150" t="s">
        <v>165</v>
      </c>
      <c r="AU298" s="150" t="s">
        <v>82</v>
      </c>
      <c r="AV298" s="12" t="s">
        <v>82</v>
      </c>
      <c r="AW298" s="12" t="s">
        <v>33</v>
      </c>
      <c r="AX298" s="12" t="s">
        <v>72</v>
      </c>
      <c r="AY298" s="150" t="s">
        <v>147</v>
      </c>
    </row>
    <row r="299" spans="2:65" s="12" customFormat="1">
      <c r="B299" s="149"/>
      <c r="D299" s="145" t="s">
        <v>165</v>
      </c>
      <c r="E299" s="150" t="s">
        <v>3</v>
      </c>
      <c r="F299" s="151" t="s">
        <v>1156</v>
      </c>
      <c r="H299" s="152">
        <v>8</v>
      </c>
      <c r="I299" s="153"/>
      <c r="L299" s="149"/>
      <c r="M299" s="154"/>
      <c r="T299" s="155"/>
      <c r="AT299" s="150" t="s">
        <v>165</v>
      </c>
      <c r="AU299" s="150" t="s">
        <v>82</v>
      </c>
      <c r="AV299" s="12" t="s">
        <v>82</v>
      </c>
      <c r="AW299" s="12" t="s">
        <v>33</v>
      </c>
      <c r="AX299" s="12" t="s">
        <v>72</v>
      </c>
      <c r="AY299" s="150" t="s">
        <v>147</v>
      </c>
    </row>
    <row r="300" spans="2:65" s="14" customFormat="1">
      <c r="B300" s="167"/>
      <c r="D300" s="145" t="s">
        <v>165</v>
      </c>
      <c r="E300" s="168" t="s">
        <v>3</v>
      </c>
      <c r="F300" s="169" t="s">
        <v>247</v>
      </c>
      <c r="H300" s="170">
        <v>35.28</v>
      </c>
      <c r="I300" s="171"/>
      <c r="L300" s="167"/>
      <c r="M300" s="172"/>
      <c r="T300" s="173"/>
      <c r="AT300" s="168" t="s">
        <v>165</v>
      </c>
      <c r="AU300" s="168" t="s">
        <v>82</v>
      </c>
      <c r="AV300" s="14" t="s">
        <v>173</v>
      </c>
      <c r="AW300" s="14" t="s">
        <v>33</v>
      </c>
      <c r="AX300" s="14" t="s">
        <v>80</v>
      </c>
      <c r="AY300" s="168" t="s">
        <v>147</v>
      </c>
    </row>
    <row r="301" spans="2:65" s="1" customFormat="1" ht="24.15" customHeight="1">
      <c r="B301" s="131"/>
      <c r="C301" s="132" t="s">
        <v>635</v>
      </c>
      <c r="D301" s="132" t="s">
        <v>150</v>
      </c>
      <c r="E301" s="133" t="s">
        <v>1157</v>
      </c>
      <c r="F301" s="134" t="s">
        <v>1158</v>
      </c>
      <c r="G301" s="135" t="s">
        <v>219</v>
      </c>
      <c r="H301" s="136">
        <v>35.28</v>
      </c>
      <c r="I301" s="137"/>
      <c r="J301" s="138">
        <f>ROUND(I301*H301,2)</f>
        <v>0</v>
      </c>
      <c r="K301" s="134" t="s">
        <v>241</v>
      </c>
      <c r="L301" s="32"/>
      <c r="M301" s="139" t="s">
        <v>3</v>
      </c>
      <c r="N301" s="140" t="s">
        <v>43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173</v>
      </c>
      <c r="AT301" s="143" t="s">
        <v>150</v>
      </c>
      <c r="AU301" s="143" t="s">
        <v>82</v>
      </c>
      <c r="AY301" s="17" t="s">
        <v>147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80</v>
      </c>
      <c r="BK301" s="144">
        <f>ROUND(I301*H301,2)</f>
        <v>0</v>
      </c>
      <c r="BL301" s="17" t="s">
        <v>173</v>
      </c>
      <c r="BM301" s="143" t="s">
        <v>1159</v>
      </c>
    </row>
    <row r="302" spans="2:65" s="1" customFormat="1">
      <c r="B302" s="32"/>
      <c r="D302" s="159" t="s">
        <v>243</v>
      </c>
      <c r="F302" s="160" t="s">
        <v>1160</v>
      </c>
      <c r="I302" s="147"/>
      <c r="L302" s="32"/>
      <c r="M302" s="148"/>
      <c r="T302" s="53"/>
      <c r="AT302" s="17" t="s">
        <v>243</v>
      </c>
      <c r="AU302" s="17" t="s">
        <v>82</v>
      </c>
    </row>
    <row r="303" spans="2:65" s="13" customFormat="1">
      <c r="B303" s="161"/>
      <c r="D303" s="145" t="s">
        <v>165</v>
      </c>
      <c r="E303" s="162" t="s">
        <v>3</v>
      </c>
      <c r="F303" s="163" t="s">
        <v>1081</v>
      </c>
      <c r="H303" s="162" t="s">
        <v>3</v>
      </c>
      <c r="I303" s="164"/>
      <c r="L303" s="161"/>
      <c r="M303" s="165"/>
      <c r="T303" s="166"/>
      <c r="AT303" s="162" t="s">
        <v>165</v>
      </c>
      <c r="AU303" s="162" t="s">
        <v>82</v>
      </c>
      <c r="AV303" s="13" t="s">
        <v>80</v>
      </c>
      <c r="AW303" s="13" t="s">
        <v>33</v>
      </c>
      <c r="AX303" s="13" t="s">
        <v>72</v>
      </c>
      <c r="AY303" s="162" t="s">
        <v>147</v>
      </c>
    </row>
    <row r="304" spans="2:65" s="13" customFormat="1">
      <c r="B304" s="161"/>
      <c r="D304" s="145" t="s">
        <v>165</v>
      </c>
      <c r="E304" s="162" t="s">
        <v>3</v>
      </c>
      <c r="F304" s="163" t="s">
        <v>1102</v>
      </c>
      <c r="H304" s="162" t="s">
        <v>3</v>
      </c>
      <c r="I304" s="164"/>
      <c r="L304" s="161"/>
      <c r="M304" s="165"/>
      <c r="T304" s="166"/>
      <c r="AT304" s="162" t="s">
        <v>165</v>
      </c>
      <c r="AU304" s="162" t="s">
        <v>82</v>
      </c>
      <c r="AV304" s="13" t="s">
        <v>80</v>
      </c>
      <c r="AW304" s="13" t="s">
        <v>33</v>
      </c>
      <c r="AX304" s="13" t="s">
        <v>72</v>
      </c>
      <c r="AY304" s="162" t="s">
        <v>147</v>
      </c>
    </row>
    <row r="305" spans="2:65" s="12" customFormat="1">
      <c r="B305" s="149"/>
      <c r="D305" s="145" t="s">
        <v>165</v>
      </c>
      <c r="E305" s="150" t="s">
        <v>3</v>
      </c>
      <c r="F305" s="151" t="s">
        <v>1153</v>
      </c>
      <c r="H305" s="152">
        <v>8.4</v>
      </c>
      <c r="I305" s="153"/>
      <c r="L305" s="149"/>
      <c r="M305" s="154"/>
      <c r="T305" s="155"/>
      <c r="AT305" s="150" t="s">
        <v>165</v>
      </c>
      <c r="AU305" s="150" t="s">
        <v>82</v>
      </c>
      <c r="AV305" s="12" t="s">
        <v>82</v>
      </c>
      <c r="AW305" s="12" t="s">
        <v>33</v>
      </c>
      <c r="AX305" s="12" t="s">
        <v>72</v>
      </c>
      <c r="AY305" s="150" t="s">
        <v>147</v>
      </c>
    </row>
    <row r="306" spans="2:65" s="12" customFormat="1">
      <c r="B306" s="149"/>
      <c r="D306" s="145" t="s">
        <v>165</v>
      </c>
      <c r="E306" s="150" t="s">
        <v>3</v>
      </c>
      <c r="F306" s="151" t="s">
        <v>1154</v>
      </c>
      <c r="H306" s="152">
        <v>9.6</v>
      </c>
      <c r="I306" s="153"/>
      <c r="L306" s="149"/>
      <c r="M306" s="154"/>
      <c r="T306" s="155"/>
      <c r="AT306" s="150" t="s">
        <v>165</v>
      </c>
      <c r="AU306" s="150" t="s">
        <v>82</v>
      </c>
      <c r="AV306" s="12" t="s">
        <v>82</v>
      </c>
      <c r="AW306" s="12" t="s">
        <v>33</v>
      </c>
      <c r="AX306" s="12" t="s">
        <v>72</v>
      </c>
      <c r="AY306" s="150" t="s">
        <v>147</v>
      </c>
    </row>
    <row r="307" spans="2:65" s="12" customFormat="1">
      <c r="B307" s="149"/>
      <c r="D307" s="145" t="s">
        <v>165</v>
      </c>
      <c r="E307" s="150" t="s">
        <v>3</v>
      </c>
      <c r="F307" s="151" t="s">
        <v>1155</v>
      </c>
      <c r="H307" s="152">
        <v>9.2799999999999994</v>
      </c>
      <c r="I307" s="153"/>
      <c r="L307" s="149"/>
      <c r="M307" s="154"/>
      <c r="T307" s="155"/>
      <c r="AT307" s="150" t="s">
        <v>165</v>
      </c>
      <c r="AU307" s="150" t="s">
        <v>82</v>
      </c>
      <c r="AV307" s="12" t="s">
        <v>82</v>
      </c>
      <c r="AW307" s="12" t="s">
        <v>33</v>
      </c>
      <c r="AX307" s="12" t="s">
        <v>72</v>
      </c>
      <c r="AY307" s="150" t="s">
        <v>147</v>
      </c>
    </row>
    <row r="308" spans="2:65" s="12" customFormat="1">
      <c r="B308" s="149"/>
      <c r="D308" s="145" t="s">
        <v>165</v>
      </c>
      <c r="E308" s="150" t="s">
        <v>3</v>
      </c>
      <c r="F308" s="151" t="s">
        <v>1156</v>
      </c>
      <c r="H308" s="152">
        <v>8</v>
      </c>
      <c r="I308" s="153"/>
      <c r="L308" s="149"/>
      <c r="M308" s="154"/>
      <c r="T308" s="155"/>
      <c r="AT308" s="150" t="s">
        <v>165</v>
      </c>
      <c r="AU308" s="150" t="s">
        <v>82</v>
      </c>
      <c r="AV308" s="12" t="s">
        <v>82</v>
      </c>
      <c r="AW308" s="12" t="s">
        <v>33</v>
      </c>
      <c r="AX308" s="12" t="s">
        <v>72</v>
      </c>
      <c r="AY308" s="150" t="s">
        <v>147</v>
      </c>
    </row>
    <row r="309" spans="2:65" s="14" customFormat="1">
      <c r="B309" s="167"/>
      <c r="D309" s="145" t="s">
        <v>165</v>
      </c>
      <c r="E309" s="168" t="s">
        <v>3</v>
      </c>
      <c r="F309" s="169" t="s">
        <v>247</v>
      </c>
      <c r="H309" s="170">
        <v>35.28</v>
      </c>
      <c r="I309" s="171"/>
      <c r="L309" s="167"/>
      <c r="M309" s="172"/>
      <c r="T309" s="173"/>
      <c r="AT309" s="168" t="s">
        <v>165</v>
      </c>
      <c r="AU309" s="168" t="s">
        <v>82</v>
      </c>
      <c r="AV309" s="14" t="s">
        <v>173</v>
      </c>
      <c r="AW309" s="14" t="s">
        <v>33</v>
      </c>
      <c r="AX309" s="14" t="s">
        <v>80</v>
      </c>
      <c r="AY309" s="168" t="s">
        <v>147</v>
      </c>
    </row>
    <row r="310" spans="2:65" s="1" customFormat="1" ht="24.15" customHeight="1">
      <c r="B310" s="131"/>
      <c r="C310" s="132" t="s">
        <v>641</v>
      </c>
      <c r="D310" s="132" t="s">
        <v>150</v>
      </c>
      <c r="E310" s="133" t="s">
        <v>1161</v>
      </c>
      <c r="F310" s="134" t="s">
        <v>1162</v>
      </c>
      <c r="G310" s="135" t="s">
        <v>219</v>
      </c>
      <c r="H310" s="136">
        <v>35.28</v>
      </c>
      <c r="I310" s="137"/>
      <c r="J310" s="138">
        <f>ROUND(I310*H310,2)</f>
        <v>0</v>
      </c>
      <c r="K310" s="134" t="s">
        <v>241</v>
      </c>
      <c r="L310" s="32"/>
      <c r="M310" s="139" t="s">
        <v>3</v>
      </c>
      <c r="N310" s="140" t="s">
        <v>43</v>
      </c>
      <c r="P310" s="141">
        <f>O310*H310</f>
        <v>0</v>
      </c>
      <c r="Q310" s="141">
        <v>2.7000000000000001E-3</v>
      </c>
      <c r="R310" s="141">
        <f>Q310*H310</f>
        <v>9.5256000000000007E-2</v>
      </c>
      <c r="S310" s="141">
        <v>0</v>
      </c>
      <c r="T310" s="142">
        <f>S310*H310</f>
        <v>0</v>
      </c>
      <c r="AR310" s="143" t="s">
        <v>173</v>
      </c>
      <c r="AT310" s="143" t="s">
        <v>150</v>
      </c>
      <c r="AU310" s="143" t="s">
        <v>82</v>
      </c>
      <c r="AY310" s="17" t="s">
        <v>147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80</v>
      </c>
      <c r="BK310" s="144">
        <f>ROUND(I310*H310,2)</f>
        <v>0</v>
      </c>
      <c r="BL310" s="17" t="s">
        <v>173</v>
      </c>
      <c r="BM310" s="143" t="s">
        <v>1163</v>
      </c>
    </row>
    <row r="311" spans="2:65" s="1" customFormat="1">
      <c r="B311" s="32"/>
      <c r="D311" s="159" t="s">
        <v>243</v>
      </c>
      <c r="F311" s="160" t="s">
        <v>1164</v>
      </c>
      <c r="I311" s="147"/>
      <c r="L311" s="32"/>
      <c r="M311" s="148"/>
      <c r="T311" s="53"/>
      <c r="AT311" s="17" t="s">
        <v>243</v>
      </c>
      <c r="AU311" s="17" t="s">
        <v>82</v>
      </c>
    </row>
    <row r="312" spans="2:65" s="13" customFormat="1">
      <c r="B312" s="161"/>
      <c r="D312" s="145" t="s">
        <v>165</v>
      </c>
      <c r="E312" s="162" t="s">
        <v>3</v>
      </c>
      <c r="F312" s="163" t="s">
        <v>1081</v>
      </c>
      <c r="H312" s="162" t="s">
        <v>3</v>
      </c>
      <c r="I312" s="164"/>
      <c r="L312" s="161"/>
      <c r="M312" s="165"/>
      <c r="T312" s="166"/>
      <c r="AT312" s="162" t="s">
        <v>165</v>
      </c>
      <c r="AU312" s="162" t="s">
        <v>82</v>
      </c>
      <c r="AV312" s="13" t="s">
        <v>80</v>
      </c>
      <c r="AW312" s="13" t="s">
        <v>33</v>
      </c>
      <c r="AX312" s="13" t="s">
        <v>72</v>
      </c>
      <c r="AY312" s="162" t="s">
        <v>147</v>
      </c>
    </row>
    <row r="313" spans="2:65" s="13" customFormat="1">
      <c r="B313" s="161"/>
      <c r="D313" s="145" t="s">
        <v>165</v>
      </c>
      <c r="E313" s="162" t="s">
        <v>3</v>
      </c>
      <c r="F313" s="163" t="s">
        <v>1102</v>
      </c>
      <c r="H313" s="162" t="s">
        <v>3</v>
      </c>
      <c r="I313" s="164"/>
      <c r="L313" s="161"/>
      <c r="M313" s="165"/>
      <c r="T313" s="166"/>
      <c r="AT313" s="162" t="s">
        <v>165</v>
      </c>
      <c r="AU313" s="162" t="s">
        <v>82</v>
      </c>
      <c r="AV313" s="13" t="s">
        <v>80</v>
      </c>
      <c r="AW313" s="13" t="s">
        <v>33</v>
      </c>
      <c r="AX313" s="13" t="s">
        <v>72</v>
      </c>
      <c r="AY313" s="162" t="s">
        <v>147</v>
      </c>
    </row>
    <row r="314" spans="2:65" s="12" customFormat="1">
      <c r="B314" s="149"/>
      <c r="D314" s="145" t="s">
        <v>165</v>
      </c>
      <c r="E314" s="150" t="s">
        <v>3</v>
      </c>
      <c r="F314" s="151" t="s">
        <v>1153</v>
      </c>
      <c r="H314" s="152">
        <v>8.4</v>
      </c>
      <c r="I314" s="153"/>
      <c r="L314" s="149"/>
      <c r="M314" s="154"/>
      <c r="T314" s="155"/>
      <c r="AT314" s="150" t="s">
        <v>165</v>
      </c>
      <c r="AU314" s="150" t="s">
        <v>82</v>
      </c>
      <c r="AV314" s="12" t="s">
        <v>82</v>
      </c>
      <c r="AW314" s="12" t="s">
        <v>33</v>
      </c>
      <c r="AX314" s="12" t="s">
        <v>72</v>
      </c>
      <c r="AY314" s="150" t="s">
        <v>147</v>
      </c>
    </row>
    <row r="315" spans="2:65" s="12" customFormat="1">
      <c r="B315" s="149"/>
      <c r="D315" s="145" t="s">
        <v>165</v>
      </c>
      <c r="E315" s="150" t="s">
        <v>3</v>
      </c>
      <c r="F315" s="151" t="s">
        <v>1154</v>
      </c>
      <c r="H315" s="152">
        <v>9.6</v>
      </c>
      <c r="I315" s="153"/>
      <c r="L315" s="149"/>
      <c r="M315" s="154"/>
      <c r="T315" s="155"/>
      <c r="AT315" s="150" t="s">
        <v>165</v>
      </c>
      <c r="AU315" s="150" t="s">
        <v>82</v>
      </c>
      <c r="AV315" s="12" t="s">
        <v>82</v>
      </c>
      <c r="AW315" s="12" t="s">
        <v>33</v>
      </c>
      <c r="AX315" s="12" t="s">
        <v>72</v>
      </c>
      <c r="AY315" s="150" t="s">
        <v>147</v>
      </c>
    </row>
    <row r="316" spans="2:65" s="12" customFormat="1">
      <c r="B316" s="149"/>
      <c r="D316" s="145" t="s">
        <v>165</v>
      </c>
      <c r="E316" s="150" t="s">
        <v>3</v>
      </c>
      <c r="F316" s="151" t="s">
        <v>1155</v>
      </c>
      <c r="H316" s="152">
        <v>9.2799999999999994</v>
      </c>
      <c r="I316" s="153"/>
      <c r="L316" s="149"/>
      <c r="M316" s="154"/>
      <c r="T316" s="155"/>
      <c r="AT316" s="150" t="s">
        <v>165</v>
      </c>
      <c r="AU316" s="150" t="s">
        <v>82</v>
      </c>
      <c r="AV316" s="12" t="s">
        <v>82</v>
      </c>
      <c r="AW316" s="12" t="s">
        <v>33</v>
      </c>
      <c r="AX316" s="12" t="s">
        <v>72</v>
      </c>
      <c r="AY316" s="150" t="s">
        <v>147</v>
      </c>
    </row>
    <row r="317" spans="2:65" s="12" customFormat="1">
      <c r="B317" s="149"/>
      <c r="D317" s="145" t="s">
        <v>165</v>
      </c>
      <c r="E317" s="150" t="s">
        <v>3</v>
      </c>
      <c r="F317" s="151" t="s">
        <v>1156</v>
      </c>
      <c r="H317" s="152">
        <v>8</v>
      </c>
      <c r="I317" s="153"/>
      <c r="L317" s="149"/>
      <c r="M317" s="154"/>
      <c r="T317" s="155"/>
      <c r="AT317" s="150" t="s">
        <v>165</v>
      </c>
      <c r="AU317" s="150" t="s">
        <v>82</v>
      </c>
      <c r="AV317" s="12" t="s">
        <v>82</v>
      </c>
      <c r="AW317" s="12" t="s">
        <v>33</v>
      </c>
      <c r="AX317" s="12" t="s">
        <v>72</v>
      </c>
      <c r="AY317" s="150" t="s">
        <v>147</v>
      </c>
    </row>
    <row r="318" spans="2:65" s="14" customFormat="1">
      <c r="B318" s="167"/>
      <c r="D318" s="145" t="s">
        <v>165</v>
      </c>
      <c r="E318" s="168" t="s">
        <v>3</v>
      </c>
      <c r="F318" s="169" t="s">
        <v>247</v>
      </c>
      <c r="H318" s="170">
        <v>35.28</v>
      </c>
      <c r="I318" s="171"/>
      <c r="L318" s="167"/>
      <c r="M318" s="172"/>
      <c r="T318" s="173"/>
      <c r="AT318" s="168" t="s">
        <v>165</v>
      </c>
      <c r="AU318" s="168" t="s">
        <v>82</v>
      </c>
      <c r="AV318" s="14" t="s">
        <v>173</v>
      </c>
      <c r="AW318" s="14" t="s">
        <v>33</v>
      </c>
      <c r="AX318" s="14" t="s">
        <v>80</v>
      </c>
      <c r="AY318" s="168" t="s">
        <v>147</v>
      </c>
    </row>
    <row r="319" spans="2:65" s="1" customFormat="1" ht="24.15" customHeight="1">
      <c r="B319" s="131"/>
      <c r="C319" s="132" t="s">
        <v>646</v>
      </c>
      <c r="D319" s="132" t="s">
        <v>150</v>
      </c>
      <c r="E319" s="133" t="s">
        <v>1165</v>
      </c>
      <c r="F319" s="134" t="s">
        <v>1166</v>
      </c>
      <c r="G319" s="135" t="s">
        <v>259</v>
      </c>
      <c r="H319" s="136">
        <v>0.69799999999999995</v>
      </c>
      <c r="I319" s="137"/>
      <c r="J319" s="138">
        <f>ROUND(I319*H319,2)</f>
        <v>0</v>
      </c>
      <c r="K319" s="134" t="s">
        <v>241</v>
      </c>
      <c r="L319" s="32"/>
      <c r="M319" s="139" t="s">
        <v>3</v>
      </c>
      <c r="N319" s="140" t="s">
        <v>43</v>
      </c>
      <c r="P319" s="141">
        <f>O319*H319</f>
        <v>0</v>
      </c>
      <c r="Q319" s="141">
        <v>1.05237</v>
      </c>
      <c r="R319" s="141">
        <f>Q319*H319</f>
        <v>0.73455426000000001</v>
      </c>
      <c r="S319" s="141">
        <v>0</v>
      </c>
      <c r="T319" s="142">
        <f>S319*H319</f>
        <v>0</v>
      </c>
      <c r="AR319" s="143" t="s">
        <v>173</v>
      </c>
      <c r="AT319" s="143" t="s">
        <v>150</v>
      </c>
      <c r="AU319" s="143" t="s">
        <v>82</v>
      </c>
      <c r="AY319" s="17" t="s">
        <v>147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80</v>
      </c>
      <c r="BK319" s="144">
        <f>ROUND(I319*H319,2)</f>
        <v>0</v>
      </c>
      <c r="BL319" s="17" t="s">
        <v>173</v>
      </c>
      <c r="BM319" s="143" t="s">
        <v>1167</v>
      </c>
    </row>
    <row r="320" spans="2:65" s="1" customFormat="1">
      <c r="B320" s="32"/>
      <c r="D320" s="159" t="s">
        <v>243</v>
      </c>
      <c r="F320" s="160" t="s">
        <v>1168</v>
      </c>
      <c r="I320" s="147"/>
      <c r="L320" s="32"/>
      <c r="M320" s="148"/>
      <c r="T320" s="53"/>
      <c r="AT320" s="17" t="s">
        <v>243</v>
      </c>
      <c r="AU320" s="17" t="s">
        <v>82</v>
      </c>
    </row>
    <row r="321" spans="2:65" s="13" customFormat="1">
      <c r="B321" s="161"/>
      <c r="D321" s="145" t="s">
        <v>165</v>
      </c>
      <c r="E321" s="162" t="s">
        <v>3</v>
      </c>
      <c r="F321" s="163" t="s">
        <v>1081</v>
      </c>
      <c r="H321" s="162" t="s">
        <v>3</v>
      </c>
      <c r="I321" s="164"/>
      <c r="L321" s="161"/>
      <c r="M321" s="165"/>
      <c r="T321" s="166"/>
      <c r="AT321" s="162" t="s">
        <v>165</v>
      </c>
      <c r="AU321" s="162" t="s">
        <v>82</v>
      </c>
      <c r="AV321" s="13" t="s">
        <v>80</v>
      </c>
      <c r="AW321" s="13" t="s">
        <v>33</v>
      </c>
      <c r="AX321" s="13" t="s">
        <v>72</v>
      </c>
      <c r="AY321" s="162" t="s">
        <v>147</v>
      </c>
    </row>
    <row r="322" spans="2:65" s="13" customFormat="1">
      <c r="B322" s="161"/>
      <c r="D322" s="145" t="s">
        <v>165</v>
      </c>
      <c r="E322" s="162" t="s">
        <v>3</v>
      </c>
      <c r="F322" s="163" t="s">
        <v>1102</v>
      </c>
      <c r="H322" s="162" t="s">
        <v>3</v>
      </c>
      <c r="I322" s="164"/>
      <c r="L322" s="161"/>
      <c r="M322" s="165"/>
      <c r="T322" s="166"/>
      <c r="AT322" s="162" t="s">
        <v>165</v>
      </c>
      <c r="AU322" s="162" t="s">
        <v>82</v>
      </c>
      <c r="AV322" s="13" t="s">
        <v>80</v>
      </c>
      <c r="AW322" s="13" t="s">
        <v>33</v>
      </c>
      <c r="AX322" s="13" t="s">
        <v>72</v>
      </c>
      <c r="AY322" s="162" t="s">
        <v>147</v>
      </c>
    </row>
    <row r="323" spans="2:65" s="12" customFormat="1">
      <c r="B323" s="149"/>
      <c r="D323" s="145" t="s">
        <v>165</v>
      </c>
      <c r="E323" s="150" t="s">
        <v>3</v>
      </c>
      <c r="F323" s="151" t="s">
        <v>1169</v>
      </c>
      <c r="H323" s="152">
        <v>0.69799999999999995</v>
      </c>
      <c r="I323" s="153"/>
      <c r="L323" s="149"/>
      <c r="M323" s="154"/>
      <c r="T323" s="155"/>
      <c r="AT323" s="150" t="s">
        <v>165</v>
      </c>
      <c r="AU323" s="150" t="s">
        <v>82</v>
      </c>
      <c r="AV323" s="12" t="s">
        <v>82</v>
      </c>
      <c r="AW323" s="12" t="s">
        <v>33</v>
      </c>
      <c r="AX323" s="12" t="s">
        <v>80</v>
      </c>
      <c r="AY323" s="150" t="s">
        <v>147</v>
      </c>
    </row>
    <row r="324" spans="2:65" s="1" customFormat="1" ht="16.5" customHeight="1">
      <c r="B324" s="131"/>
      <c r="C324" s="132" t="s">
        <v>652</v>
      </c>
      <c r="D324" s="132" t="s">
        <v>150</v>
      </c>
      <c r="E324" s="133" t="s">
        <v>564</v>
      </c>
      <c r="F324" s="134" t="s">
        <v>1170</v>
      </c>
      <c r="G324" s="135" t="s">
        <v>259</v>
      </c>
      <c r="H324" s="136">
        <v>23</v>
      </c>
      <c r="I324" s="137"/>
      <c r="J324" s="138">
        <f>ROUND(I324*H324,2)</f>
        <v>0</v>
      </c>
      <c r="K324" s="134" t="s">
        <v>241</v>
      </c>
      <c r="L324" s="32"/>
      <c r="M324" s="139" t="s">
        <v>3</v>
      </c>
      <c r="N324" s="140" t="s">
        <v>43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173</v>
      </c>
      <c r="AT324" s="143" t="s">
        <v>150</v>
      </c>
      <c r="AU324" s="143" t="s">
        <v>82</v>
      </c>
      <c r="AY324" s="17" t="s">
        <v>147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80</v>
      </c>
      <c r="BK324" s="144">
        <f>ROUND(I324*H324,2)</f>
        <v>0</v>
      </c>
      <c r="BL324" s="17" t="s">
        <v>173</v>
      </c>
      <c r="BM324" s="143" t="s">
        <v>1171</v>
      </c>
    </row>
    <row r="325" spans="2:65" s="1" customFormat="1">
      <c r="B325" s="32"/>
      <c r="D325" s="159" t="s">
        <v>243</v>
      </c>
      <c r="F325" s="160" t="s">
        <v>567</v>
      </c>
      <c r="I325" s="147"/>
      <c r="L325" s="32"/>
      <c r="M325" s="148"/>
      <c r="T325" s="53"/>
      <c r="AT325" s="17" t="s">
        <v>243</v>
      </c>
      <c r="AU325" s="17" t="s">
        <v>82</v>
      </c>
    </row>
    <row r="326" spans="2:65" s="13" customFormat="1">
      <c r="B326" s="161"/>
      <c r="D326" s="145" t="s">
        <v>165</v>
      </c>
      <c r="E326" s="162" t="s">
        <v>3</v>
      </c>
      <c r="F326" s="163" t="s">
        <v>1172</v>
      </c>
      <c r="H326" s="162" t="s">
        <v>3</v>
      </c>
      <c r="I326" s="164"/>
      <c r="L326" s="161"/>
      <c r="M326" s="165"/>
      <c r="T326" s="166"/>
      <c r="AT326" s="162" t="s">
        <v>165</v>
      </c>
      <c r="AU326" s="162" t="s">
        <v>82</v>
      </c>
      <c r="AV326" s="13" t="s">
        <v>80</v>
      </c>
      <c r="AW326" s="13" t="s">
        <v>33</v>
      </c>
      <c r="AX326" s="13" t="s">
        <v>72</v>
      </c>
      <c r="AY326" s="162" t="s">
        <v>147</v>
      </c>
    </row>
    <row r="327" spans="2:65" s="12" customFormat="1">
      <c r="B327" s="149"/>
      <c r="D327" s="145" t="s">
        <v>165</v>
      </c>
      <c r="E327" s="150" t="s">
        <v>3</v>
      </c>
      <c r="F327" s="151" t="s">
        <v>570</v>
      </c>
      <c r="H327" s="152">
        <v>23</v>
      </c>
      <c r="I327" s="153"/>
      <c r="L327" s="149"/>
      <c r="M327" s="154"/>
      <c r="T327" s="155"/>
      <c r="AT327" s="150" t="s">
        <v>165</v>
      </c>
      <c r="AU327" s="150" t="s">
        <v>82</v>
      </c>
      <c r="AV327" s="12" t="s">
        <v>82</v>
      </c>
      <c r="AW327" s="12" t="s">
        <v>33</v>
      </c>
      <c r="AX327" s="12" t="s">
        <v>80</v>
      </c>
      <c r="AY327" s="150" t="s">
        <v>147</v>
      </c>
    </row>
    <row r="328" spans="2:65" s="1" customFormat="1" ht="24.15" customHeight="1">
      <c r="B328" s="131"/>
      <c r="C328" s="181" t="s">
        <v>657</v>
      </c>
      <c r="D328" s="181" t="s">
        <v>474</v>
      </c>
      <c r="E328" s="182" t="s">
        <v>571</v>
      </c>
      <c r="F328" s="183" t="s">
        <v>1173</v>
      </c>
      <c r="G328" s="184" t="s">
        <v>259</v>
      </c>
      <c r="H328" s="185">
        <v>23</v>
      </c>
      <c r="I328" s="186"/>
      <c r="J328" s="187">
        <f>ROUND(I328*H328,2)</f>
        <v>0</v>
      </c>
      <c r="K328" s="183" t="s">
        <v>573</v>
      </c>
      <c r="L328" s="188"/>
      <c r="M328" s="189" t="s">
        <v>3</v>
      </c>
      <c r="N328" s="190" t="s">
        <v>43</v>
      </c>
      <c r="P328" s="141">
        <f>O328*H328</f>
        <v>0</v>
      </c>
      <c r="Q328" s="141">
        <v>1</v>
      </c>
      <c r="R328" s="141">
        <f>Q328*H328</f>
        <v>23</v>
      </c>
      <c r="S328" s="141">
        <v>0</v>
      </c>
      <c r="T328" s="142">
        <f>S328*H328</f>
        <v>0</v>
      </c>
      <c r="AR328" s="143" t="s">
        <v>194</v>
      </c>
      <c r="AT328" s="143" t="s">
        <v>474</v>
      </c>
      <c r="AU328" s="143" t="s">
        <v>82</v>
      </c>
      <c r="AY328" s="17" t="s">
        <v>147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80</v>
      </c>
      <c r="BK328" s="144">
        <f>ROUND(I328*H328,2)</f>
        <v>0</v>
      </c>
      <c r="BL328" s="17" t="s">
        <v>173</v>
      </c>
      <c r="BM328" s="143" t="s">
        <v>1174</v>
      </c>
    </row>
    <row r="329" spans="2:65" s="12" customFormat="1">
      <c r="B329" s="149"/>
      <c r="D329" s="145" t="s">
        <v>165</v>
      </c>
      <c r="E329" s="150" t="s">
        <v>3</v>
      </c>
      <c r="F329" s="151" t="s">
        <v>570</v>
      </c>
      <c r="H329" s="152">
        <v>23</v>
      </c>
      <c r="I329" s="153"/>
      <c r="L329" s="149"/>
      <c r="M329" s="154"/>
      <c r="T329" s="155"/>
      <c r="AT329" s="150" t="s">
        <v>165</v>
      </c>
      <c r="AU329" s="150" t="s">
        <v>82</v>
      </c>
      <c r="AV329" s="12" t="s">
        <v>82</v>
      </c>
      <c r="AW329" s="12" t="s">
        <v>33</v>
      </c>
      <c r="AX329" s="12" t="s">
        <v>80</v>
      </c>
      <c r="AY329" s="150" t="s">
        <v>147</v>
      </c>
    </row>
    <row r="330" spans="2:65" s="1" customFormat="1" ht="24.15" customHeight="1">
      <c r="B330" s="131"/>
      <c r="C330" s="132" t="s">
        <v>663</v>
      </c>
      <c r="D330" s="132" t="s">
        <v>150</v>
      </c>
      <c r="E330" s="133" t="s">
        <v>1175</v>
      </c>
      <c r="F330" s="134" t="s">
        <v>1176</v>
      </c>
      <c r="G330" s="135" t="s">
        <v>219</v>
      </c>
      <c r="H330" s="136">
        <v>188.536</v>
      </c>
      <c r="I330" s="137"/>
      <c r="J330" s="138">
        <f>ROUND(I330*H330,2)</f>
        <v>0</v>
      </c>
      <c r="K330" s="134" t="s">
        <v>241</v>
      </c>
      <c r="L330" s="32"/>
      <c r="M330" s="139" t="s">
        <v>3</v>
      </c>
      <c r="N330" s="140" t="s">
        <v>43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173</v>
      </c>
      <c r="AT330" s="143" t="s">
        <v>150</v>
      </c>
      <c r="AU330" s="143" t="s">
        <v>82</v>
      </c>
      <c r="AY330" s="17" t="s">
        <v>147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80</v>
      </c>
      <c r="BK330" s="144">
        <f>ROUND(I330*H330,2)</f>
        <v>0</v>
      </c>
      <c r="BL330" s="17" t="s">
        <v>173</v>
      </c>
      <c r="BM330" s="143" t="s">
        <v>1177</v>
      </c>
    </row>
    <row r="331" spans="2:65" s="1" customFormat="1">
      <c r="B331" s="32"/>
      <c r="D331" s="159" t="s">
        <v>243</v>
      </c>
      <c r="F331" s="160" t="s">
        <v>1178</v>
      </c>
      <c r="I331" s="147"/>
      <c r="L331" s="32"/>
      <c r="M331" s="148"/>
      <c r="T331" s="53"/>
      <c r="AT331" s="17" t="s">
        <v>243</v>
      </c>
      <c r="AU331" s="17" t="s">
        <v>82</v>
      </c>
    </row>
    <row r="332" spans="2:65" s="13" customFormat="1">
      <c r="B332" s="161"/>
      <c r="D332" s="145" t="s">
        <v>165</v>
      </c>
      <c r="E332" s="162" t="s">
        <v>3</v>
      </c>
      <c r="F332" s="163" t="s">
        <v>1081</v>
      </c>
      <c r="H332" s="162" t="s">
        <v>3</v>
      </c>
      <c r="I332" s="164"/>
      <c r="L332" s="161"/>
      <c r="M332" s="165"/>
      <c r="T332" s="166"/>
      <c r="AT332" s="162" t="s">
        <v>165</v>
      </c>
      <c r="AU332" s="162" t="s">
        <v>82</v>
      </c>
      <c r="AV332" s="13" t="s">
        <v>80</v>
      </c>
      <c r="AW332" s="13" t="s">
        <v>33</v>
      </c>
      <c r="AX332" s="13" t="s">
        <v>72</v>
      </c>
      <c r="AY332" s="162" t="s">
        <v>147</v>
      </c>
    </row>
    <row r="333" spans="2:65" s="13" customFormat="1">
      <c r="B333" s="161"/>
      <c r="D333" s="145" t="s">
        <v>165</v>
      </c>
      <c r="E333" s="162" t="s">
        <v>3</v>
      </c>
      <c r="F333" s="163" t="s">
        <v>1102</v>
      </c>
      <c r="H333" s="162" t="s">
        <v>3</v>
      </c>
      <c r="I333" s="164"/>
      <c r="L333" s="161"/>
      <c r="M333" s="165"/>
      <c r="T333" s="166"/>
      <c r="AT333" s="162" t="s">
        <v>165</v>
      </c>
      <c r="AU333" s="162" t="s">
        <v>82</v>
      </c>
      <c r="AV333" s="13" t="s">
        <v>80</v>
      </c>
      <c r="AW333" s="13" t="s">
        <v>33</v>
      </c>
      <c r="AX333" s="13" t="s">
        <v>72</v>
      </c>
      <c r="AY333" s="162" t="s">
        <v>147</v>
      </c>
    </row>
    <row r="334" spans="2:65" s="12" customFormat="1">
      <c r="B334" s="149"/>
      <c r="D334" s="145" t="s">
        <v>165</v>
      </c>
      <c r="E334" s="150" t="s">
        <v>3</v>
      </c>
      <c r="F334" s="151" t="s">
        <v>1179</v>
      </c>
      <c r="H334" s="152">
        <v>188.536</v>
      </c>
      <c r="I334" s="153"/>
      <c r="L334" s="149"/>
      <c r="M334" s="154"/>
      <c r="T334" s="155"/>
      <c r="AT334" s="150" t="s">
        <v>165</v>
      </c>
      <c r="AU334" s="150" t="s">
        <v>82</v>
      </c>
      <c r="AV334" s="12" t="s">
        <v>82</v>
      </c>
      <c r="AW334" s="12" t="s">
        <v>33</v>
      </c>
      <c r="AX334" s="12" t="s">
        <v>80</v>
      </c>
      <c r="AY334" s="150" t="s">
        <v>147</v>
      </c>
    </row>
    <row r="335" spans="2:65" s="1" customFormat="1" ht="24.15" customHeight="1">
      <c r="B335" s="131"/>
      <c r="C335" s="181" t="s">
        <v>669</v>
      </c>
      <c r="D335" s="181" t="s">
        <v>474</v>
      </c>
      <c r="E335" s="182" t="s">
        <v>1180</v>
      </c>
      <c r="F335" s="183" t="s">
        <v>1181</v>
      </c>
      <c r="G335" s="184" t="s">
        <v>219</v>
      </c>
      <c r="H335" s="185">
        <v>197.96299999999999</v>
      </c>
      <c r="I335" s="186"/>
      <c r="J335" s="187">
        <f>ROUND(I335*H335,2)</f>
        <v>0</v>
      </c>
      <c r="K335" s="183" t="s">
        <v>241</v>
      </c>
      <c r="L335" s="188"/>
      <c r="M335" s="189" t="s">
        <v>3</v>
      </c>
      <c r="N335" s="190" t="s">
        <v>43</v>
      </c>
      <c r="P335" s="141">
        <f>O335*H335</f>
        <v>0</v>
      </c>
      <c r="Q335" s="141">
        <v>8.8000000000000005E-3</v>
      </c>
      <c r="R335" s="141">
        <f>Q335*H335</f>
        <v>1.7420744000000001</v>
      </c>
      <c r="S335" s="141">
        <v>0</v>
      </c>
      <c r="T335" s="142">
        <f>S335*H335</f>
        <v>0</v>
      </c>
      <c r="AR335" s="143" t="s">
        <v>194</v>
      </c>
      <c r="AT335" s="143" t="s">
        <v>474</v>
      </c>
      <c r="AU335" s="143" t="s">
        <v>82</v>
      </c>
      <c r="AY335" s="17" t="s">
        <v>147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80</v>
      </c>
      <c r="BK335" s="144">
        <f>ROUND(I335*H335,2)</f>
        <v>0</v>
      </c>
      <c r="BL335" s="17" t="s">
        <v>173</v>
      </c>
      <c r="BM335" s="143" t="s">
        <v>1182</v>
      </c>
    </row>
    <row r="336" spans="2:65" s="12" customFormat="1">
      <c r="B336" s="149"/>
      <c r="D336" s="145" t="s">
        <v>165</v>
      </c>
      <c r="E336" s="150" t="s">
        <v>3</v>
      </c>
      <c r="F336" s="151" t="s">
        <v>1183</v>
      </c>
      <c r="H336" s="152">
        <v>197.96299999999999</v>
      </c>
      <c r="I336" s="153"/>
      <c r="L336" s="149"/>
      <c r="M336" s="154"/>
      <c r="T336" s="155"/>
      <c r="AT336" s="150" t="s">
        <v>165</v>
      </c>
      <c r="AU336" s="150" t="s">
        <v>82</v>
      </c>
      <c r="AV336" s="12" t="s">
        <v>82</v>
      </c>
      <c r="AW336" s="12" t="s">
        <v>33</v>
      </c>
      <c r="AX336" s="12" t="s">
        <v>80</v>
      </c>
      <c r="AY336" s="150" t="s">
        <v>147</v>
      </c>
    </row>
    <row r="337" spans="2:65" s="11" customFormat="1" ht="22.95" customHeight="1">
      <c r="B337" s="119"/>
      <c r="D337" s="120" t="s">
        <v>71</v>
      </c>
      <c r="E337" s="129" t="s">
        <v>173</v>
      </c>
      <c r="F337" s="129" t="s">
        <v>600</v>
      </c>
      <c r="I337" s="122"/>
      <c r="J337" s="130">
        <f>BK337</f>
        <v>0</v>
      </c>
      <c r="L337" s="119"/>
      <c r="M337" s="124"/>
      <c r="P337" s="125">
        <f>SUM(P338:P357)</f>
        <v>0</v>
      </c>
      <c r="R337" s="125">
        <f>SUM(R338:R357)</f>
        <v>11.70323348</v>
      </c>
      <c r="T337" s="126">
        <f>SUM(T338:T357)</f>
        <v>0</v>
      </c>
      <c r="AR337" s="120" t="s">
        <v>80</v>
      </c>
      <c r="AT337" s="127" t="s">
        <v>71</v>
      </c>
      <c r="AU337" s="127" t="s">
        <v>80</v>
      </c>
      <c r="AY337" s="120" t="s">
        <v>147</v>
      </c>
      <c r="BK337" s="128">
        <f>SUM(BK338:BK357)</f>
        <v>0</v>
      </c>
    </row>
    <row r="338" spans="2:65" s="1" customFormat="1" ht="16.5" customHeight="1">
      <c r="B338" s="131"/>
      <c r="C338" s="132" t="s">
        <v>675</v>
      </c>
      <c r="D338" s="132" t="s">
        <v>150</v>
      </c>
      <c r="E338" s="133" t="s">
        <v>1184</v>
      </c>
      <c r="F338" s="134" t="s">
        <v>1185</v>
      </c>
      <c r="G338" s="135" t="s">
        <v>240</v>
      </c>
      <c r="H338" s="136">
        <v>4.2309999999999999</v>
      </c>
      <c r="I338" s="137"/>
      <c r="J338" s="138">
        <f>ROUND(I338*H338,2)</f>
        <v>0</v>
      </c>
      <c r="K338" s="134" t="s">
        <v>241</v>
      </c>
      <c r="L338" s="32"/>
      <c r="M338" s="139" t="s">
        <v>3</v>
      </c>
      <c r="N338" s="140" t="s">
        <v>43</v>
      </c>
      <c r="P338" s="141">
        <f>O338*H338</f>
        <v>0</v>
      </c>
      <c r="Q338" s="141">
        <v>2.5019800000000001</v>
      </c>
      <c r="R338" s="141">
        <f>Q338*H338</f>
        <v>10.585877379999999</v>
      </c>
      <c r="S338" s="141">
        <v>0</v>
      </c>
      <c r="T338" s="142">
        <f>S338*H338</f>
        <v>0</v>
      </c>
      <c r="AR338" s="143" t="s">
        <v>173</v>
      </c>
      <c r="AT338" s="143" t="s">
        <v>150</v>
      </c>
      <c r="AU338" s="143" t="s">
        <v>82</v>
      </c>
      <c r="AY338" s="17" t="s">
        <v>147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80</v>
      </c>
      <c r="BK338" s="144">
        <f>ROUND(I338*H338,2)</f>
        <v>0</v>
      </c>
      <c r="BL338" s="17" t="s">
        <v>173</v>
      </c>
      <c r="BM338" s="143" t="s">
        <v>1186</v>
      </c>
    </row>
    <row r="339" spans="2:65" s="1" customFormat="1">
      <c r="B339" s="32"/>
      <c r="D339" s="159" t="s">
        <v>243</v>
      </c>
      <c r="F339" s="160" t="s">
        <v>1187</v>
      </c>
      <c r="I339" s="147"/>
      <c r="L339" s="32"/>
      <c r="M339" s="148"/>
      <c r="T339" s="53"/>
      <c r="AT339" s="17" t="s">
        <v>243</v>
      </c>
      <c r="AU339" s="17" t="s">
        <v>82</v>
      </c>
    </row>
    <row r="340" spans="2:65" s="13" customFormat="1">
      <c r="B340" s="161"/>
      <c r="D340" s="145" t="s">
        <v>165</v>
      </c>
      <c r="E340" s="162" t="s">
        <v>3</v>
      </c>
      <c r="F340" s="163" t="s">
        <v>1081</v>
      </c>
      <c r="H340" s="162" t="s">
        <v>3</v>
      </c>
      <c r="I340" s="164"/>
      <c r="L340" s="161"/>
      <c r="M340" s="165"/>
      <c r="T340" s="166"/>
      <c r="AT340" s="162" t="s">
        <v>165</v>
      </c>
      <c r="AU340" s="162" t="s">
        <v>82</v>
      </c>
      <c r="AV340" s="13" t="s">
        <v>80</v>
      </c>
      <c r="AW340" s="13" t="s">
        <v>33</v>
      </c>
      <c r="AX340" s="13" t="s">
        <v>72</v>
      </c>
      <c r="AY340" s="162" t="s">
        <v>147</v>
      </c>
    </row>
    <row r="341" spans="2:65" s="13" customFormat="1">
      <c r="B341" s="161"/>
      <c r="D341" s="145" t="s">
        <v>165</v>
      </c>
      <c r="E341" s="162" t="s">
        <v>3</v>
      </c>
      <c r="F341" s="163" t="s">
        <v>1102</v>
      </c>
      <c r="H341" s="162" t="s">
        <v>3</v>
      </c>
      <c r="I341" s="164"/>
      <c r="L341" s="161"/>
      <c r="M341" s="165"/>
      <c r="T341" s="166"/>
      <c r="AT341" s="162" t="s">
        <v>165</v>
      </c>
      <c r="AU341" s="162" t="s">
        <v>82</v>
      </c>
      <c r="AV341" s="13" t="s">
        <v>80</v>
      </c>
      <c r="AW341" s="13" t="s">
        <v>33</v>
      </c>
      <c r="AX341" s="13" t="s">
        <v>72</v>
      </c>
      <c r="AY341" s="162" t="s">
        <v>147</v>
      </c>
    </row>
    <row r="342" spans="2:65" s="12" customFormat="1">
      <c r="B342" s="149"/>
      <c r="D342" s="145" t="s">
        <v>165</v>
      </c>
      <c r="E342" s="150" t="s">
        <v>3</v>
      </c>
      <c r="F342" s="151" t="s">
        <v>1188</v>
      </c>
      <c r="H342" s="152">
        <v>4.2309999999999999</v>
      </c>
      <c r="I342" s="153"/>
      <c r="L342" s="149"/>
      <c r="M342" s="154"/>
      <c r="T342" s="155"/>
      <c r="AT342" s="150" t="s">
        <v>165</v>
      </c>
      <c r="AU342" s="150" t="s">
        <v>82</v>
      </c>
      <c r="AV342" s="12" t="s">
        <v>82</v>
      </c>
      <c r="AW342" s="12" t="s">
        <v>33</v>
      </c>
      <c r="AX342" s="12" t="s">
        <v>80</v>
      </c>
      <c r="AY342" s="150" t="s">
        <v>147</v>
      </c>
    </row>
    <row r="343" spans="2:65" s="1" customFormat="1" ht="16.5" customHeight="1">
      <c r="B343" s="131"/>
      <c r="C343" s="132" t="s">
        <v>680</v>
      </c>
      <c r="D343" s="132" t="s">
        <v>150</v>
      </c>
      <c r="E343" s="133" t="s">
        <v>1189</v>
      </c>
      <c r="F343" s="134" t="s">
        <v>1190</v>
      </c>
      <c r="G343" s="135" t="s">
        <v>219</v>
      </c>
      <c r="H343" s="136">
        <v>28.204000000000001</v>
      </c>
      <c r="I343" s="137"/>
      <c r="J343" s="138">
        <f>ROUND(I343*H343,2)</f>
        <v>0</v>
      </c>
      <c r="K343" s="134" t="s">
        <v>241</v>
      </c>
      <c r="L343" s="32"/>
      <c r="M343" s="139" t="s">
        <v>3</v>
      </c>
      <c r="N343" s="140" t="s">
        <v>43</v>
      </c>
      <c r="P343" s="141">
        <f>O343*H343</f>
        <v>0</v>
      </c>
      <c r="Q343" s="141">
        <v>1.1169999999999999E-2</v>
      </c>
      <c r="R343" s="141">
        <f>Q343*H343</f>
        <v>0.31503868000000002</v>
      </c>
      <c r="S343" s="141">
        <v>0</v>
      </c>
      <c r="T343" s="142">
        <f>S343*H343</f>
        <v>0</v>
      </c>
      <c r="AR343" s="143" t="s">
        <v>173</v>
      </c>
      <c r="AT343" s="143" t="s">
        <v>150</v>
      </c>
      <c r="AU343" s="143" t="s">
        <v>82</v>
      </c>
      <c r="AY343" s="17" t="s">
        <v>147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80</v>
      </c>
      <c r="BK343" s="144">
        <f>ROUND(I343*H343,2)</f>
        <v>0</v>
      </c>
      <c r="BL343" s="17" t="s">
        <v>173</v>
      </c>
      <c r="BM343" s="143" t="s">
        <v>1191</v>
      </c>
    </row>
    <row r="344" spans="2:65" s="1" customFormat="1">
      <c r="B344" s="32"/>
      <c r="D344" s="159" t="s">
        <v>243</v>
      </c>
      <c r="F344" s="160" t="s">
        <v>1192</v>
      </c>
      <c r="I344" s="147"/>
      <c r="L344" s="32"/>
      <c r="M344" s="148"/>
      <c r="T344" s="53"/>
      <c r="AT344" s="17" t="s">
        <v>243</v>
      </c>
      <c r="AU344" s="17" t="s">
        <v>82</v>
      </c>
    </row>
    <row r="345" spans="2:65" s="13" customFormat="1">
      <c r="B345" s="161"/>
      <c r="D345" s="145" t="s">
        <v>165</v>
      </c>
      <c r="E345" s="162" t="s">
        <v>3</v>
      </c>
      <c r="F345" s="163" t="s">
        <v>1081</v>
      </c>
      <c r="H345" s="162" t="s">
        <v>3</v>
      </c>
      <c r="I345" s="164"/>
      <c r="L345" s="161"/>
      <c r="M345" s="165"/>
      <c r="T345" s="166"/>
      <c r="AT345" s="162" t="s">
        <v>165</v>
      </c>
      <c r="AU345" s="162" t="s">
        <v>82</v>
      </c>
      <c r="AV345" s="13" t="s">
        <v>80</v>
      </c>
      <c r="AW345" s="13" t="s">
        <v>33</v>
      </c>
      <c r="AX345" s="13" t="s">
        <v>72</v>
      </c>
      <c r="AY345" s="162" t="s">
        <v>147</v>
      </c>
    </row>
    <row r="346" spans="2:65" s="13" customFormat="1">
      <c r="B346" s="161"/>
      <c r="D346" s="145" t="s">
        <v>165</v>
      </c>
      <c r="E346" s="162" t="s">
        <v>3</v>
      </c>
      <c r="F346" s="163" t="s">
        <v>1102</v>
      </c>
      <c r="H346" s="162" t="s">
        <v>3</v>
      </c>
      <c r="I346" s="164"/>
      <c r="L346" s="161"/>
      <c r="M346" s="165"/>
      <c r="T346" s="166"/>
      <c r="AT346" s="162" t="s">
        <v>165</v>
      </c>
      <c r="AU346" s="162" t="s">
        <v>82</v>
      </c>
      <c r="AV346" s="13" t="s">
        <v>80</v>
      </c>
      <c r="AW346" s="13" t="s">
        <v>33</v>
      </c>
      <c r="AX346" s="13" t="s">
        <v>72</v>
      </c>
      <c r="AY346" s="162" t="s">
        <v>147</v>
      </c>
    </row>
    <row r="347" spans="2:65" s="12" customFormat="1">
      <c r="B347" s="149"/>
      <c r="D347" s="145" t="s">
        <v>165</v>
      </c>
      <c r="E347" s="150" t="s">
        <v>3</v>
      </c>
      <c r="F347" s="151" t="s">
        <v>1193</v>
      </c>
      <c r="H347" s="152">
        <v>28.204000000000001</v>
      </c>
      <c r="I347" s="153"/>
      <c r="L347" s="149"/>
      <c r="M347" s="154"/>
      <c r="T347" s="155"/>
      <c r="AT347" s="150" t="s">
        <v>165</v>
      </c>
      <c r="AU347" s="150" t="s">
        <v>82</v>
      </c>
      <c r="AV347" s="12" t="s">
        <v>82</v>
      </c>
      <c r="AW347" s="12" t="s">
        <v>33</v>
      </c>
      <c r="AX347" s="12" t="s">
        <v>80</v>
      </c>
      <c r="AY347" s="150" t="s">
        <v>147</v>
      </c>
    </row>
    <row r="348" spans="2:65" s="1" customFormat="1" ht="16.5" customHeight="1">
      <c r="B348" s="131"/>
      <c r="C348" s="132" t="s">
        <v>686</v>
      </c>
      <c r="D348" s="132" t="s">
        <v>150</v>
      </c>
      <c r="E348" s="133" t="s">
        <v>1194</v>
      </c>
      <c r="F348" s="134" t="s">
        <v>1195</v>
      </c>
      <c r="G348" s="135" t="s">
        <v>219</v>
      </c>
      <c r="H348" s="136">
        <v>28.204000000000001</v>
      </c>
      <c r="I348" s="137"/>
      <c r="J348" s="138">
        <f>ROUND(I348*H348,2)</f>
        <v>0</v>
      </c>
      <c r="K348" s="134" t="s">
        <v>241</v>
      </c>
      <c r="L348" s="32"/>
      <c r="M348" s="139" t="s">
        <v>3</v>
      </c>
      <c r="N348" s="140" t="s">
        <v>43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173</v>
      </c>
      <c r="AT348" s="143" t="s">
        <v>150</v>
      </c>
      <c r="AU348" s="143" t="s">
        <v>82</v>
      </c>
      <c r="AY348" s="17" t="s">
        <v>147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80</v>
      </c>
      <c r="BK348" s="144">
        <f>ROUND(I348*H348,2)</f>
        <v>0</v>
      </c>
      <c r="BL348" s="17" t="s">
        <v>173</v>
      </c>
      <c r="BM348" s="143" t="s">
        <v>1196</v>
      </c>
    </row>
    <row r="349" spans="2:65" s="1" customFormat="1">
      <c r="B349" s="32"/>
      <c r="D349" s="159" t="s">
        <v>243</v>
      </c>
      <c r="F349" s="160" t="s">
        <v>1197</v>
      </c>
      <c r="I349" s="147"/>
      <c r="L349" s="32"/>
      <c r="M349" s="148"/>
      <c r="T349" s="53"/>
      <c r="AT349" s="17" t="s">
        <v>243</v>
      </c>
      <c r="AU349" s="17" t="s">
        <v>82</v>
      </c>
    </row>
    <row r="350" spans="2:65" s="13" customFormat="1">
      <c r="B350" s="161"/>
      <c r="D350" s="145" t="s">
        <v>165</v>
      </c>
      <c r="E350" s="162" t="s">
        <v>3</v>
      </c>
      <c r="F350" s="163" t="s">
        <v>1081</v>
      </c>
      <c r="H350" s="162" t="s">
        <v>3</v>
      </c>
      <c r="I350" s="164"/>
      <c r="L350" s="161"/>
      <c r="M350" s="165"/>
      <c r="T350" s="166"/>
      <c r="AT350" s="162" t="s">
        <v>165</v>
      </c>
      <c r="AU350" s="162" t="s">
        <v>82</v>
      </c>
      <c r="AV350" s="13" t="s">
        <v>80</v>
      </c>
      <c r="AW350" s="13" t="s">
        <v>33</v>
      </c>
      <c r="AX350" s="13" t="s">
        <v>72</v>
      </c>
      <c r="AY350" s="162" t="s">
        <v>147</v>
      </c>
    </row>
    <row r="351" spans="2:65" s="13" customFormat="1">
      <c r="B351" s="161"/>
      <c r="D351" s="145" t="s">
        <v>165</v>
      </c>
      <c r="E351" s="162" t="s">
        <v>3</v>
      </c>
      <c r="F351" s="163" t="s">
        <v>1102</v>
      </c>
      <c r="H351" s="162" t="s">
        <v>3</v>
      </c>
      <c r="I351" s="164"/>
      <c r="L351" s="161"/>
      <c r="M351" s="165"/>
      <c r="T351" s="166"/>
      <c r="AT351" s="162" t="s">
        <v>165</v>
      </c>
      <c r="AU351" s="162" t="s">
        <v>82</v>
      </c>
      <c r="AV351" s="13" t="s">
        <v>80</v>
      </c>
      <c r="AW351" s="13" t="s">
        <v>33</v>
      </c>
      <c r="AX351" s="13" t="s">
        <v>72</v>
      </c>
      <c r="AY351" s="162" t="s">
        <v>147</v>
      </c>
    </row>
    <row r="352" spans="2:65" s="12" customFormat="1">
      <c r="B352" s="149"/>
      <c r="D352" s="145" t="s">
        <v>165</v>
      </c>
      <c r="E352" s="150" t="s">
        <v>3</v>
      </c>
      <c r="F352" s="151" t="s">
        <v>1193</v>
      </c>
      <c r="H352" s="152">
        <v>28.204000000000001</v>
      </c>
      <c r="I352" s="153"/>
      <c r="L352" s="149"/>
      <c r="M352" s="154"/>
      <c r="T352" s="155"/>
      <c r="AT352" s="150" t="s">
        <v>165</v>
      </c>
      <c r="AU352" s="150" t="s">
        <v>82</v>
      </c>
      <c r="AV352" s="12" t="s">
        <v>82</v>
      </c>
      <c r="AW352" s="12" t="s">
        <v>33</v>
      </c>
      <c r="AX352" s="12" t="s">
        <v>80</v>
      </c>
      <c r="AY352" s="150" t="s">
        <v>147</v>
      </c>
    </row>
    <row r="353" spans="2:65" s="1" customFormat="1" ht="16.5" customHeight="1">
      <c r="B353" s="131"/>
      <c r="C353" s="132" t="s">
        <v>691</v>
      </c>
      <c r="D353" s="132" t="s">
        <v>150</v>
      </c>
      <c r="E353" s="133" t="s">
        <v>1198</v>
      </c>
      <c r="F353" s="134" t="s">
        <v>1199</v>
      </c>
      <c r="G353" s="135" t="s">
        <v>259</v>
      </c>
      <c r="H353" s="136">
        <v>0.76200000000000001</v>
      </c>
      <c r="I353" s="137"/>
      <c r="J353" s="138">
        <f>ROUND(I353*H353,2)</f>
        <v>0</v>
      </c>
      <c r="K353" s="134" t="s">
        <v>241</v>
      </c>
      <c r="L353" s="32"/>
      <c r="M353" s="139" t="s">
        <v>3</v>
      </c>
      <c r="N353" s="140" t="s">
        <v>43</v>
      </c>
      <c r="P353" s="141">
        <f>O353*H353</f>
        <v>0</v>
      </c>
      <c r="Q353" s="141">
        <v>1.05291</v>
      </c>
      <c r="R353" s="141">
        <f>Q353*H353</f>
        <v>0.80231742000000006</v>
      </c>
      <c r="S353" s="141">
        <v>0</v>
      </c>
      <c r="T353" s="142">
        <f>S353*H353</f>
        <v>0</v>
      </c>
      <c r="AR353" s="143" t="s">
        <v>173</v>
      </c>
      <c r="AT353" s="143" t="s">
        <v>150</v>
      </c>
      <c r="AU353" s="143" t="s">
        <v>82</v>
      </c>
      <c r="AY353" s="17" t="s">
        <v>147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80</v>
      </c>
      <c r="BK353" s="144">
        <f>ROUND(I353*H353,2)</f>
        <v>0</v>
      </c>
      <c r="BL353" s="17" t="s">
        <v>173</v>
      </c>
      <c r="BM353" s="143" t="s">
        <v>1200</v>
      </c>
    </row>
    <row r="354" spans="2:65" s="1" customFormat="1">
      <c r="B354" s="32"/>
      <c r="D354" s="159" t="s">
        <v>243</v>
      </c>
      <c r="F354" s="160" t="s">
        <v>1201</v>
      </c>
      <c r="I354" s="147"/>
      <c r="L354" s="32"/>
      <c r="M354" s="148"/>
      <c r="T354" s="53"/>
      <c r="AT354" s="17" t="s">
        <v>243</v>
      </c>
      <c r="AU354" s="17" t="s">
        <v>82</v>
      </c>
    </row>
    <row r="355" spans="2:65" s="13" customFormat="1">
      <c r="B355" s="161"/>
      <c r="D355" s="145" t="s">
        <v>165</v>
      </c>
      <c r="E355" s="162" t="s">
        <v>3</v>
      </c>
      <c r="F355" s="163" t="s">
        <v>1081</v>
      </c>
      <c r="H355" s="162" t="s">
        <v>3</v>
      </c>
      <c r="I355" s="164"/>
      <c r="L355" s="161"/>
      <c r="M355" s="165"/>
      <c r="T355" s="166"/>
      <c r="AT355" s="162" t="s">
        <v>165</v>
      </c>
      <c r="AU355" s="162" t="s">
        <v>82</v>
      </c>
      <c r="AV355" s="13" t="s">
        <v>80</v>
      </c>
      <c r="AW355" s="13" t="s">
        <v>33</v>
      </c>
      <c r="AX355" s="13" t="s">
        <v>72</v>
      </c>
      <c r="AY355" s="162" t="s">
        <v>147</v>
      </c>
    </row>
    <row r="356" spans="2:65" s="13" customFormat="1">
      <c r="B356" s="161"/>
      <c r="D356" s="145" t="s">
        <v>165</v>
      </c>
      <c r="E356" s="162" t="s">
        <v>3</v>
      </c>
      <c r="F356" s="163" t="s">
        <v>1102</v>
      </c>
      <c r="H356" s="162" t="s">
        <v>3</v>
      </c>
      <c r="I356" s="164"/>
      <c r="L356" s="161"/>
      <c r="M356" s="165"/>
      <c r="T356" s="166"/>
      <c r="AT356" s="162" t="s">
        <v>165</v>
      </c>
      <c r="AU356" s="162" t="s">
        <v>82</v>
      </c>
      <c r="AV356" s="13" t="s">
        <v>80</v>
      </c>
      <c r="AW356" s="13" t="s">
        <v>33</v>
      </c>
      <c r="AX356" s="13" t="s">
        <v>72</v>
      </c>
      <c r="AY356" s="162" t="s">
        <v>147</v>
      </c>
    </row>
    <row r="357" spans="2:65" s="12" customFormat="1">
      <c r="B357" s="149"/>
      <c r="D357" s="145" t="s">
        <v>165</v>
      </c>
      <c r="E357" s="150" t="s">
        <v>3</v>
      </c>
      <c r="F357" s="151" t="s">
        <v>1202</v>
      </c>
      <c r="H357" s="152">
        <v>0.76200000000000001</v>
      </c>
      <c r="I357" s="153"/>
      <c r="L357" s="149"/>
      <c r="M357" s="154"/>
      <c r="T357" s="155"/>
      <c r="AT357" s="150" t="s">
        <v>165</v>
      </c>
      <c r="AU357" s="150" t="s">
        <v>82</v>
      </c>
      <c r="AV357" s="12" t="s">
        <v>82</v>
      </c>
      <c r="AW357" s="12" t="s">
        <v>33</v>
      </c>
      <c r="AX357" s="12" t="s">
        <v>80</v>
      </c>
      <c r="AY357" s="150" t="s">
        <v>147</v>
      </c>
    </row>
    <row r="358" spans="2:65" s="11" customFormat="1" ht="22.95" customHeight="1">
      <c r="B358" s="119"/>
      <c r="D358" s="120" t="s">
        <v>71</v>
      </c>
      <c r="E358" s="129" t="s">
        <v>146</v>
      </c>
      <c r="F358" s="129" t="s">
        <v>609</v>
      </c>
      <c r="I358" s="122"/>
      <c r="J358" s="130">
        <f>BK358</f>
        <v>0</v>
      </c>
      <c r="L358" s="119"/>
      <c r="M358" s="124"/>
      <c r="P358" s="125">
        <f>SUM(P359:P363)</f>
        <v>0</v>
      </c>
      <c r="R358" s="125">
        <f>SUM(R359:R363)</f>
        <v>491.57598000000002</v>
      </c>
      <c r="T358" s="126">
        <f>SUM(T359:T363)</f>
        <v>0</v>
      </c>
      <c r="AR358" s="120" t="s">
        <v>80</v>
      </c>
      <c r="AT358" s="127" t="s">
        <v>71</v>
      </c>
      <c r="AU358" s="127" t="s">
        <v>80</v>
      </c>
      <c r="AY358" s="120" t="s">
        <v>147</v>
      </c>
      <c r="BK358" s="128">
        <f>SUM(BK359:BK363)</f>
        <v>0</v>
      </c>
    </row>
    <row r="359" spans="2:65" s="1" customFormat="1" ht="24.15" customHeight="1">
      <c r="B359" s="131"/>
      <c r="C359" s="132" t="s">
        <v>697</v>
      </c>
      <c r="D359" s="132" t="s">
        <v>150</v>
      </c>
      <c r="E359" s="133" t="s">
        <v>611</v>
      </c>
      <c r="F359" s="134" t="s">
        <v>612</v>
      </c>
      <c r="G359" s="135" t="s">
        <v>219</v>
      </c>
      <c r="H359" s="136">
        <v>1022.2</v>
      </c>
      <c r="I359" s="137"/>
      <c r="J359" s="138">
        <f>ROUND(I359*H359,2)</f>
        <v>0</v>
      </c>
      <c r="K359" s="134" t="s">
        <v>241</v>
      </c>
      <c r="L359" s="32"/>
      <c r="M359" s="139" t="s">
        <v>3</v>
      </c>
      <c r="N359" s="140" t="s">
        <v>43</v>
      </c>
      <c r="P359" s="141">
        <f>O359*H359</f>
        <v>0</v>
      </c>
      <c r="Q359" s="141">
        <v>0.48089999999999999</v>
      </c>
      <c r="R359" s="141">
        <f>Q359*H359</f>
        <v>491.57598000000002</v>
      </c>
      <c r="S359" s="141">
        <v>0</v>
      </c>
      <c r="T359" s="142">
        <f>S359*H359</f>
        <v>0</v>
      </c>
      <c r="AR359" s="143" t="s">
        <v>173</v>
      </c>
      <c r="AT359" s="143" t="s">
        <v>150</v>
      </c>
      <c r="AU359" s="143" t="s">
        <v>82</v>
      </c>
      <c r="AY359" s="17" t="s">
        <v>147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80</v>
      </c>
      <c r="BK359" s="144">
        <f>ROUND(I359*H359,2)</f>
        <v>0</v>
      </c>
      <c r="BL359" s="17" t="s">
        <v>173</v>
      </c>
      <c r="BM359" s="143" t="s">
        <v>1203</v>
      </c>
    </row>
    <row r="360" spans="2:65" s="1" customFormat="1">
      <c r="B360" s="32"/>
      <c r="D360" s="159" t="s">
        <v>243</v>
      </c>
      <c r="F360" s="160" t="s">
        <v>614</v>
      </c>
      <c r="I360" s="147"/>
      <c r="L360" s="32"/>
      <c r="M360" s="148"/>
      <c r="T360" s="53"/>
      <c r="AT360" s="17" t="s">
        <v>243</v>
      </c>
      <c r="AU360" s="17" t="s">
        <v>82</v>
      </c>
    </row>
    <row r="361" spans="2:65" s="13" customFormat="1">
      <c r="B361" s="161"/>
      <c r="D361" s="145" t="s">
        <v>165</v>
      </c>
      <c r="E361" s="162" t="s">
        <v>3</v>
      </c>
      <c r="F361" s="163" t="s">
        <v>615</v>
      </c>
      <c r="H361" s="162" t="s">
        <v>3</v>
      </c>
      <c r="I361" s="164"/>
      <c r="L361" s="161"/>
      <c r="M361" s="165"/>
      <c r="T361" s="166"/>
      <c r="AT361" s="162" t="s">
        <v>165</v>
      </c>
      <c r="AU361" s="162" t="s">
        <v>82</v>
      </c>
      <c r="AV361" s="13" t="s">
        <v>80</v>
      </c>
      <c r="AW361" s="13" t="s">
        <v>33</v>
      </c>
      <c r="AX361" s="13" t="s">
        <v>72</v>
      </c>
      <c r="AY361" s="162" t="s">
        <v>147</v>
      </c>
    </row>
    <row r="362" spans="2:65" s="13" customFormat="1">
      <c r="B362" s="161"/>
      <c r="D362" s="145" t="s">
        <v>165</v>
      </c>
      <c r="E362" s="162" t="s">
        <v>3</v>
      </c>
      <c r="F362" s="163" t="s">
        <v>1204</v>
      </c>
      <c r="H362" s="162" t="s">
        <v>3</v>
      </c>
      <c r="I362" s="164"/>
      <c r="L362" s="161"/>
      <c r="M362" s="165"/>
      <c r="T362" s="166"/>
      <c r="AT362" s="162" t="s">
        <v>165</v>
      </c>
      <c r="AU362" s="162" t="s">
        <v>82</v>
      </c>
      <c r="AV362" s="13" t="s">
        <v>80</v>
      </c>
      <c r="AW362" s="13" t="s">
        <v>33</v>
      </c>
      <c r="AX362" s="13" t="s">
        <v>72</v>
      </c>
      <c r="AY362" s="162" t="s">
        <v>147</v>
      </c>
    </row>
    <row r="363" spans="2:65" s="12" customFormat="1">
      <c r="B363" s="149"/>
      <c r="D363" s="145" t="s">
        <v>165</v>
      </c>
      <c r="E363" s="150" t="s">
        <v>3</v>
      </c>
      <c r="F363" s="151" t="s">
        <v>1205</v>
      </c>
      <c r="H363" s="152">
        <v>1022.2</v>
      </c>
      <c r="I363" s="153"/>
      <c r="L363" s="149"/>
      <c r="M363" s="154"/>
      <c r="T363" s="155"/>
      <c r="AT363" s="150" t="s">
        <v>165</v>
      </c>
      <c r="AU363" s="150" t="s">
        <v>82</v>
      </c>
      <c r="AV363" s="12" t="s">
        <v>82</v>
      </c>
      <c r="AW363" s="12" t="s">
        <v>33</v>
      </c>
      <c r="AX363" s="12" t="s">
        <v>80</v>
      </c>
      <c r="AY363" s="150" t="s">
        <v>147</v>
      </c>
    </row>
    <row r="364" spans="2:65" s="11" customFormat="1" ht="22.95" customHeight="1">
      <c r="B364" s="119"/>
      <c r="D364" s="120" t="s">
        <v>71</v>
      </c>
      <c r="E364" s="129" t="s">
        <v>182</v>
      </c>
      <c r="F364" s="129" t="s">
        <v>617</v>
      </c>
      <c r="I364" s="122"/>
      <c r="J364" s="130">
        <f>BK364</f>
        <v>0</v>
      </c>
      <c r="L364" s="119"/>
      <c r="M364" s="124"/>
      <c r="P364" s="125">
        <f>SUM(P365:P423)</f>
        <v>0</v>
      </c>
      <c r="R364" s="125">
        <f>SUM(R365:R423)</f>
        <v>114.34196089</v>
      </c>
      <c r="T364" s="126">
        <f>SUM(T365:T423)</f>
        <v>0</v>
      </c>
      <c r="AR364" s="120" t="s">
        <v>80</v>
      </c>
      <c r="AT364" s="127" t="s">
        <v>71</v>
      </c>
      <c r="AU364" s="127" t="s">
        <v>80</v>
      </c>
      <c r="AY364" s="120" t="s">
        <v>147</v>
      </c>
      <c r="BK364" s="128">
        <f>SUM(BK365:BK423)</f>
        <v>0</v>
      </c>
    </row>
    <row r="365" spans="2:65" s="1" customFormat="1" ht="24.15" customHeight="1">
      <c r="B365" s="131"/>
      <c r="C365" s="132" t="s">
        <v>706</v>
      </c>
      <c r="D365" s="132" t="s">
        <v>150</v>
      </c>
      <c r="E365" s="133" t="s">
        <v>642</v>
      </c>
      <c r="F365" s="134" t="s">
        <v>643</v>
      </c>
      <c r="G365" s="135" t="s">
        <v>219</v>
      </c>
      <c r="H365" s="136">
        <v>65.45</v>
      </c>
      <c r="I365" s="137"/>
      <c r="J365" s="138">
        <f>ROUND(I365*H365,2)</f>
        <v>0</v>
      </c>
      <c r="K365" s="134" t="s">
        <v>241</v>
      </c>
      <c r="L365" s="32"/>
      <c r="M365" s="139" t="s">
        <v>3</v>
      </c>
      <c r="N365" s="140" t="s">
        <v>43</v>
      </c>
      <c r="P365" s="141">
        <f>O365*H365</f>
        <v>0</v>
      </c>
      <c r="Q365" s="141">
        <v>0.115</v>
      </c>
      <c r="R365" s="141">
        <f>Q365*H365</f>
        <v>7.5267500000000007</v>
      </c>
      <c r="S365" s="141">
        <v>0</v>
      </c>
      <c r="T365" s="142">
        <f>S365*H365</f>
        <v>0</v>
      </c>
      <c r="AR365" s="143" t="s">
        <v>173</v>
      </c>
      <c r="AT365" s="143" t="s">
        <v>150</v>
      </c>
      <c r="AU365" s="143" t="s">
        <v>82</v>
      </c>
      <c r="AY365" s="17" t="s">
        <v>147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80</v>
      </c>
      <c r="BK365" s="144">
        <f>ROUND(I365*H365,2)</f>
        <v>0</v>
      </c>
      <c r="BL365" s="17" t="s">
        <v>173</v>
      </c>
      <c r="BM365" s="143" t="s">
        <v>1206</v>
      </c>
    </row>
    <row r="366" spans="2:65" s="1" customFormat="1">
      <c r="B366" s="32"/>
      <c r="D366" s="159" t="s">
        <v>243</v>
      </c>
      <c r="F366" s="160" t="s">
        <v>645</v>
      </c>
      <c r="I366" s="147"/>
      <c r="L366" s="32"/>
      <c r="M366" s="148"/>
      <c r="T366" s="53"/>
      <c r="AT366" s="17" t="s">
        <v>243</v>
      </c>
      <c r="AU366" s="17" t="s">
        <v>82</v>
      </c>
    </row>
    <row r="367" spans="2:65" s="13" customFormat="1">
      <c r="B367" s="161"/>
      <c r="D367" s="145" t="s">
        <v>165</v>
      </c>
      <c r="E367" s="162" t="s">
        <v>3</v>
      </c>
      <c r="F367" s="163" t="s">
        <v>606</v>
      </c>
      <c r="H367" s="162" t="s">
        <v>3</v>
      </c>
      <c r="I367" s="164"/>
      <c r="L367" s="161"/>
      <c r="M367" s="165"/>
      <c r="T367" s="166"/>
      <c r="AT367" s="162" t="s">
        <v>165</v>
      </c>
      <c r="AU367" s="162" t="s">
        <v>82</v>
      </c>
      <c r="AV367" s="13" t="s">
        <v>80</v>
      </c>
      <c r="AW367" s="13" t="s">
        <v>33</v>
      </c>
      <c r="AX367" s="13" t="s">
        <v>72</v>
      </c>
      <c r="AY367" s="162" t="s">
        <v>147</v>
      </c>
    </row>
    <row r="368" spans="2:65" s="13" customFormat="1">
      <c r="B368" s="161"/>
      <c r="D368" s="145" t="s">
        <v>165</v>
      </c>
      <c r="E368" s="162" t="s">
        <v>3</v>
      </c>
      <c r="F368" s="163" t="s">
        <v>607</v>
      </c>
      <c r="H368" s="162" t="s">
        <v>3</v>
      </c>
      <c r="I368" s="164"/>
      <c r="L368" s="161"/>
      <c r="M368" s="165"/>
      <c r="T368" s="166"/>
      <c r="AT368" s="162" t="s">
        <v>165</v>
      </c>
      <c r="AU368" s="162" t="s">
        <v>82</v>
      </c>
      <c r="AV368" s="13" t="s">
        <v>80</v>
      </c>
      <c r="AW368" s="13" t="s">
        <v>33</v>
      </c>
      <c r="AX368" s="13" t="s">
        <v>72</v>
      </c>
      <c r="AY368" s="162" t="s">
        <v>147</v>
      </c>
    </row>
    <row r="369" spans="2:65" s="12" customFormat="1">
      <c r="B369" s="149"/>
      <c r="D369" s="145" t="s">
        <v>165</v>
      </c>
      <c r="E369" s="150" t="s">
        <v>3</v>
      </c>
      <c r="F369" s="151" t="s">
        <v>1207</v>
      </c>
      <c r="H369" s="152">
        <v>65.45</v>
      </c>
      <c r="I369" s="153"/>
      <c r="L369" s="149"/>
      <c r="M369" s="154"/>
      <c r="T369" s="155"/>
      <c r="AT369" s="150" t="s">
        <v>165</v>
      </c>
      <c r="AU369" s="150" t="s">
        <v>82</v>
      </c>
      <c r="AV369" s="12" t="s">
        <v>82</v>
      </c>
      <c r="AW369" s="12" t="s">
        <v>33</v>
      </c>
      <c r="AX369" s="12" t="s">
        <v>80</v>
      </c>
      <c r="AY369" s="150" t="s">
        <v>147</v>
      </c>
    </row>
    <row r="370" spans="2:65" s="1" customFormat="1" ht="21.75" customHeight="1">
      <c r="B370" s="131"/>
      <c r="C370" s="132" t="s">
        <v>713</v>
      </c>
      <c r="D370" s="132" t="s">
        <v>150</v>
      </c>
      <c r="E370" s="133" t="s">
        <v>647</v>
      </c>
      <c r="F370" s="134" t="s">
        <v>648</v>
      </c>
      <c r="G370" s="135" t="s">
        <v>219</v>
      </c>
      <c r="H370" s="136">
        <v>130.9</v>
      </c>
      <c r="I370" s="137"/>
      <c r="J370" s="138">
        <f>ROUND(I370*H370,2)</f>
        <v>0</v>
      </c>
      <c r="K370" s="134" t="s">
        <v>241</v>
      </c>
      <c r="L370" s="32"/>
      <c r="M370" s="139" t="s">
        <v>3</v>
      </c>
      <c r="N370" s="140" t="s">
        <v>43</v>
      </c>
      <c r="P370" s="141">
        <f>O370*H370</f>
        <v>0</v>
      </c>
      <c r="Q370" s="141">
        <v>0.46</v>
      </c>
      <c r="R370" s="141">
        <f>Q370*H370</f>
        <v>60.214000000000006</v>
      </c>
      <c r="S370" s="141">
        <v>0</v>
      </c>
      <c r="T370" s="142">
        <f>S370*H370</f>
        <v>0</v>
      </c>
      <c r="AR370" s="143" t="s">
        <v>173</v>
      </c>
      <c r="AT370" s="143" t="s">
        <v>150</v>
      </c>
      <c r="AU370" s="143" t="s">
        <v>82</v>
      </c>
      <c r="AY370" s="17" t="s">
        <v>147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80</v>
      </c>
      <c r="BK370" s="144">
        <f>ROUND(I370*H370,2)</f>
        <v>0</v>
      </c>
      <c r="BL370" s="17" t="s">
        <v>173</v>
      </c>
      <c r="BM370" s="143" t="s">
        <v>1208</v>
      </c>
    </row>
    <row r="371" spans="2:65" s="1" customFormat="1">
      <c r="B371" s="32"/>
      <c r="D371" s="159" t="s">
        <v>243</v>
      </c>
      <c r="F371" s="160" t="s">
        <v>650</v>
      </c>
      <c r="I371" s="147"/>
      <c r="L371" s="32"/>
      <c r="M371" s="148"/>
      <c r="T371" s="53"/>
      <c r="AT371" s="17" t="s">
        <v>243</v>
      </c>
      <c r="AU371" s="17" t="s">
        <v>82</v>
      </c>
    </row>
    <row r="372" spans="2:65" s="13" customFormat="1">
      <c r="B372" s="161"/>
      <c r="D372" s="145" t="s">
        <v>165</v>
      </c>
      <c r="E372" s="162" t="s">
        <v>3</v>
      </c>
      <c r="F372" s="163" t="s">
        <v>606</v>
      </c>
      <c r="H372" s="162" t="s">
        <v>3</v>
      </c>
      <c r="I372" s="164"/>
      <c r="L372" s="161"/>
      <c r="M372" s="165"/>
      <c r="T372" s="166"/>
      <c r="AT372" s="162" t="s">
        <v>165</v>
      </c>
      <c r="AU372" s="162" t="s">
        <v>82</v>
      </c>
      <c r="AV372" s="13" t="s">
        <v>80</v>
      </c>
      <c r="AW372" s="13" t="s">
        <v>33</v>
      </c>
      <c r="AX372" s="13" t="s">
        <v>72</v>
      </c>
      <c r="AY372" s="162" t="s">
        <v>147</v>
      </c>
    </row>
    <row r="373" spans="2:65" s="13" customFormat="1">
      <c r="B373" s="161"/>
      <c r="D373" s="145" t="s">
        <v>165</v>
      </c>
      <c r="E373" s="162" t="s">
        <v>3</v>
      </c>
      <c r="F373" s="163" t="s">
        <v>607</v>
      </c>
      <c r="H373" s="162" t="s">
        <v>3</v>
      </c>
      <c r="I373" s="164"/>
      <c r="L373" s="161"/>
      <c r="M373" s="165"/>
      <c r="T373" s="166"/>
      <c r="AT373" s="162" t="s">
        <v>165</v>
      </c>
      <c r="AU373" s="162" t="s">
        <v>82</v>
      </c>
      <c r="AV373" s="13" t="s">
        <v>80</v>
      </c>
      <c r="AW373" s="13" t="s">
        <v>33</v>
      </c>
      <c r="AX373" s="13" t="s">
        <v>72</v>
      </c>
      <c r="AY373" s="162" t="s">
        <v>147</v>
      </c>
    </row>
    <row r="374" spans="2:65" s="12" customFormat="1">
      <c r="B374" s="149"/>
      <c r="D374" s="145" t="s">
        <v>165</v>
      </c>
      <c r="E374" s="150" t="s">
        <v>3</v>
      </c>
      <c r="F374" s="151" t="s">
        <v>1209</v>
      </c>
      <c r="H374" s="152">
        <v>130.9</v>
      </c>
      <c r="I374" s="153"/>
      <c r="L374" s="149"/>
      <c r="M374" s="154"/>
      <c r="T374" s="155"/>
      <c r="AT374" s="150" t="s">
        <v>165</v>
      </c>
      <c r="AU374" s="150" t="s">
        <v>82</v>
      </c>
      <c r="AV374" s="12" t="s">
        <v>82</v>
      </c>
      <c r="AW374" s="12" t="s">
        <v>33</v>
      </c>
      <c r="AX374" s="12" t="s">
        <v>80</v>
      </c>
      <c r="AY374" s="150" t="s">
        <v>147</v>
      </c>
    </row>
    <row r="375" spans="2:65" s="1" customFormat="1" ht="21.75" customHeight="1">
      <c r="B375" s="131"/>
      <c r="C375" s="132" t="s">
        <v>718</v>
      </c>
      <c r="D375" s="132" t="s">
        <v>150</v>
      </c>
      <c r="E375" s="133" t="s">
        <v>1210</v>
      </c>
      <c r="F375" s="134" t="s">
        <v>1211</v>
      </c>
      <c r="G375" s="135" t="s">
        <v>219</v>
      </c>
      <c r="H375" s="136">
        <v>204.78299999999999</v>
      </c>
      <c r="I375" s="137"/>
      <c r="J375" s="138">
        <f>ROUND(I375*H375,2)</f>
        <v>0</v>
      </c>
      <c r="K375" s="134" t="s">
        <v>241</v>
      </c>
      <c r="L375" s="32"/>
      <c r="M375" s="139" t="s">
        <v>3</v>
      </c>
      <c r="N375" s="140" t="s">
        <v>43</v>
      </c>
      <c r="P375" s="141">
        <f>O375*H375</f>
        <v>0</v>
      </c>
      <c r="Q375" s="141">
        <v>7.3499999999999998E-3</v>
      </c>
      <c r="R375" s="141">
        <f>Q375*H375</f>
        <v>1.5051550499999999</v>
      </c>
      <c r="S375" s="141">
        <v>0</v>
      </c>
      <c r="T375" s="142">
        <f>S375*H375</f>
        <v>0</v>
      </c>
      <c r="AR375" s="143" t="s">
        <v>173</v>
      </c>
      <c r="AT375" s="143" t="s">
        <v>150</v>
      </c>
      <c r="AU375" s="143" t="s">
        <v>82</v>
      </c>
      <c r="AY375" s="17" t="s">
        <v>147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7" t="s">
        <v>80</v>
      </c>
      <c r="BK375" s="144">
        <f>ROUND(I375*H375,2)</f>
        <v>0</v>
      </c>
      <c r="BL375" s="17" t="s">
        <v>173</v>
      </c>
      <c r="BM375" s="143" t="s">
        <v>1212</v>
      </c>
    </row>
    <row r="376" spans="2:65" s="1" customFormat="1">
      <c r="B376" s="32"/>
      <c r="D376" s="159" t="s">
        <v>243</v>
      </c>
      <c r="F376" s="160" t="s">
        <v>1213</v>
      </c>
      <c r="I376" s="147"/>
      <c r="L376" s="32"/>
      <c r="M376" s="148"/>
      <c r="T376" s="53"/>
      <c r="AT376" s="17" t="s">
        <v>243</v>
      </c>
      <c r="AU376" s="17" t="s">
        <v>82</v>
      </c>
    </row>
    <row r="377" spans="2:65" s="13" customFormat="1">
      <c r="B377" s="161"/>
      <c r="D377" s="145" t="s">
        <v>165</v>
      </c>
      <c r="E377" s="162" t="s">
        <v>3</v>
      </c>
      <c r="F377" s="163" t="s">
        <v>580</v>
      </c>
      <c r="H377" s="162" t="s">
        <v>3</v>
      </c>
      <c r="I377" s="164"/>
      <c r="L377" s="161"/>
      <c r="M377" s="165"/>
      <c r="T377" s="166"/>
      <c r="AT377" s="162" t="s">
        <v>165</v>
      </c>
      <c r="AU377" s="162" t="s">
        <v>82</v>
      </c>
      <c r="AV377" s="13" t="s">
        <v>80</v>
      </c>
      <c r="AW377" s="13" t="s">
        <v>33</v>
      </c>
      <c r="AX377" s="13" t="s">
        <v>72</v>
      </c>
      <c r="AY377" s="162" t="s">
        <v>147</v>
      </c>
    </row>
    <row r="378" spans="2:65" s="13" customFormat="1">
      <c r="B378" s="161"/>
      <c r="D378" s="145" t="s">
        <v>165</v>
      </c>
      <c r="E378" s="162" t="s">
        <v>3</v>
      </c>
      <c r="F378" s="163" t="s">
        <v>1214</v>
      </c>
      <c r="H378" s="162" t="s">
        <v>3</v>
      </c>
      <c r="I378" s="164"/>
      <c r="L378" s="161"/>
      <c r="M378" s="165"/>
      <c r="T378" s="166"/>
      <c r="AT378" s="162" t="s">
        <v>165</v>
      </c>
      <c r="AU378" s="162" t="s">
        <v>82</v>
      </c>
      <c r="AV378" s="13" t="s">
        <v>80</v>
      </c>
      <c r="AW378" s="13" t="s">
        <v>33</v>
      </c>
      <c r="AX378" s="13" t="s">
        <v>72</v>
      </c>
      <c r="AY378" s="162" t="s">
        <v>147</v>
      </c>
    </row>
    <row r="379" spans="2:65" s="12" customFormat="1">
      <c r="B379" s="149"/>
      <c r="D379" s="145" t="s">
        <v>165</v>
      </c>
      <c r="E379" s="150" t="s">
        <v>3</v>
      </c>
      <c r="F379" s="151" t="s">
        <v>1215</v>
      </c>
      <c r="H379" s="152">
        <v>54</v>
      </c>
      <c r="I379" s="153"/>
      <c r="L379" s="149"/>
      <c r="M379" s="154"/>
      <c r="T379" s="155"/>
      <c r="AT379" s="150" t="s">
        <v>165</v>
      </c>
      <c r="AU379" s="150" t="s">
        <v>82</v>
      </c>
      <c r="AV379" s="12" t="s">
        <v>82</v>
      </c>
      <c r="AW379" s="12" t="s">
        <v>33</v>
      </c>
      <c r="AX379" s="12" t="s">
        <v>72</v>
      </c>
      <c r="AY379" s="150" t="s">
        <v>147</v>
      </c>
    </row>
    <row r="380" spans="2:65" s="12" customFormat="1">
      <c r="B380" s="149"/>
      <c r="D380" s="145" t="s">
        <v>165</v>
      </c>
      <c r="E380" s="150" t="s">
        <v>3</v>
      </c>
      <c r="F380" s="151" t="s">
        <v>1216</v>
      </c>
      <c r="H380" s="152">
        <v>121.503</v>
      </c>
      <c r="I380" s="153"/>
      <c r="L380" s="149"/>
      <c r="M380" s="154"/>
      <c r="T380" s="155"/>
      <c r="AT380" s="150" t="s">
        <v>165</v>
      </c>
      <c r="AU380" s="150" t="s">
        <v>82</v>
      </c>
      <c r="AV380" s="12" t="s">
        <v>82</v>
      </c>
      <c r="AW380" s="12" t="s">
        <v>33</v>
      </c>
      <c r="AX380" s="12" t="s">
        <v>72</v>
      </c>
      <c r="AY380" s="150" t="s">
        <v>147</v>
      </c>
    </row>
    <row r="381" spans="2:65" s="12" customFormat="1">
      <c r="B381" s="149"/>
      <c r="D381" s="145" t="s">
        <v>165</v>
      </c>
      <c r="E381" s="150" t="s">
        <v>3</v>
      </c>
      <c r="F381" s="151" t="s">
        <v>1217</v>
      </c>
      <c r="H381" s="152">
        <v>29.28</v>
      </c>
      <c r="I381" s="153"/>
      <c r="L381" s="149"/>
      <c r="M381" s="154"/>
      <c r="T381" s="155"/>
      <c r="AT381" s="150" t="s">
        <v>165</v>
      </c>
      <c r="AU381" s="150" t="s">
        <v>82</v>
      </c>
      <c r="AV381" s="12" t="s">
        <v>82</v>
      </c>
      <c r="AW381" s="12" t="s">
        <v>33</v>
      </c>
      <c r="AX381" s="12" t="s">
        <v>72</v>
      </c>
      <c r="AY381" s="150" t="s">
        <v>147</v>
      </c>
    </row>
    <row r="382" spans="2:65" s="14" customFormat="1">
      <c r="B382" s="167"/>
      <c r="D382" s="145" t="s">
        <v>165</v>
      </c>
      <c r="E382" s="168" t="s">
        <v>3</v>
      </c>
      <c r="F382" s="169" t="s">
        <v>247</v>
      </c>
      <c r="H382" s="170">
        <v>204.78299999999999</v>
      </c>
      <c r="I382" s="171"/>
      <c r="L382" s="167"/>
      <c r="M382" s="172"/>
      <c r="T382" s="173"/>
      <c r="AT382" s="168" t="s">
        <v>165</v>
      </c>
      <c r="AU382" s="168" t="s">
        <v>82</v>
      </c>
      <c r="AV382" s="14" t="s">
        <v>173</v>
      </c>
      <c r="AW382" s="14" t="s">
        <v>33</v>
      </c>
      <c r="AX382" s="14" t="s">
        <v>80</v>
      </c>
      <c r="AY382" s="168" t="s">
        <v>147</v>
      </c>
    </row>
    <row r="383" spans="2:65" s="1" customFormat="1" ht="24.15" customHeight="1">
      <c r="B383" s="131"/>
      <c r="C383" s="132" t="s">
        <v>725</v>
      </c>
      <c r="D383" s="132" t="s">
        <v>150</v>
      </c>
      <c r="E383" s="133" t="s">
        <v>1218</v>
      </c>
      <c r="F383" s="134" t="s">
        <v>1219</v>
      </c>
      <c r="G383" s="135" t="s">
        <v>219</v>
      </c>
      <c r="H383" s="136">
        <v>204.78299999999999</v>
      </c>
      <c r="I383" s="137"/>
      <c r="J383" s="138">
        <f>ROUND(I383*H383,2)</f>
        <v>0</v>
      </c>
      <c r="K383" s="134" t="s">
        <v>241</v>
      </c>
      <c r="L383" s="32"/>
      <c r="M383" s="139" t="s">
        <v>3</v>
      </c>
      <c r="N383" s="140" t="s">
        <v>43</v>
      </c>
      <c r="P383" s="141">
        <f>O383*H383</f>
        <v>0</v>
      </c>
      <c r="Q383" s="141">
        <v>1.8380000000000001E-2</v>
      </c>
      <c r="R383" s="141">
        <f>Q383*H383</f>
        <v>3.7639115400000001</v>
      </c>
      <c r="S383" s="141">
        <v>0</v>
      </c>
      <c r="T383" s="142">
        <f>S383*H383</f>
        <v>0</v>
      </c>
      <c r="AR383" s="143" t="s">
        <v>173</v>
      </c>
      <c r="AT383" s="143" t="s">
        <v>150</v>
      </c>
      <c r="AU383" s="143" t="s">
        <v>82</v>
      </c>
      <c r="AY383" s="17" t="s">
        <v>147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80</v>
      </c>
      <c r="BK383" s="144">
        <f>ROUND(I383*H383,2)</f>
        <v>0</v>
      </c>
      <c r="BL383" s="17" t="s">
        <v>173</v>
      </c>
      <c r="BM383" s="143" t="s">
        <v>1220</v>
      </c>
    </row>
    <row r="384" spans="2:65" s="1" customFormat="1">
      <c r="B384" s="32"/>
      <c r="D384" s="159" t="s">
        <v>243</v>
      </c>
      <c r="F384" s="160" t="s">
        <v>1221</v>
      </c>
      <c r="I384" s="147"/>
      <c r="L384" s="32"/>
      <c r="M384" s="148"/>
      <c r="T384" s="53"/>
      <c r="AT384" s="17" t="s">
        <v>243</v>
      </c>
      <c r="AU384" s="17" t="s">
        <v>82</v>
      </c>
    </row>
    <row r="385" spans="2:65" s="13" customFormat="1">
      <c r="B385" s="161"/>
      <c r="D385" s="145" t="s">
        <v>165</v>
      </c>
      <c r="E385" s="162" t="s">
        <v>3</v>
      </c>
      <c r="F385" s="163" t="s">
        <v>580</v>
      </c>
      <c r="H385" s="162" t="s">
        <v>3</v>
      </c>
      <c r="I385" s="164"/>
      <c r="L385" s="161"/>
      <c r="M385" s="165"/>
      <c r="T385" s="166"/>
      <c r="AT385" s="162" t="s">
        <v>165</v>
      </c>
      <c r="AU385" s="162" t="s">
        <v>82</v>
      </c>
      <c r="AV385" s="13" t="s">
        <v>80</v>
      </c>
      <c r="AW385" s="13" t="s">
        <v>33</v>
      </c>
      <c r="AX385" s="13" t="s">
        <v>72</v>
      </c>
      <c r="AY385" s="162" t="s">
        <v>147</v>
      </c>
    </row>
    <row r="386" spans="2:65" s="13" customFormat="1">
      <c r="B386" s="161"/>
      <c r="D386" s="145" t="s">
        <v>165</v>
      </c>
      <c r="E386" s="162" t="s">
        <v>3</v>
      </c>
      <c r="F386" s="163" t="s">
        <v>1214</v>
      </c>
      <c r="H386" s="162" t="s">
        <v>3</v>
      </c>
      <c r="I386" s="164"/>
      <c r="L386" s="161"/>
      <c r="M386" s="165"/>
      <c r="T386" s="166"/>
      <c r="AT386" s="162" t="s">
        <v>165</v>
      </c>
      <c r="AU386" s="162" t="s">
        <v>82</v>
      </c>
      <c r="AV386" s="13" t="s">
        <v>80</v>
      </c>
      <c r="AW386" s="13" t="s">
        <v>33</v>
      </c>
      <c r="AX386" s="13" t="s">
        <v>72</v>
      </c>
      <c r="AY386" s="162" t="s">
        <v>147</v>
      </c>
    </row>
    <row r="387" spans="2:65" s="12" customFormat="1">
      <c r="B387" s="149"/>
      <c r="D387" s="145" t="s">
        <v>165</v>
      </c>
      <c r="E387" s="150" t="s">
        <v>3</v>
      </c>
      <c r="F387" s="151" t="s">
        <v>1215</v>
      </c>
      <c r="H387" s="152">
        <v>54</v>
      </c>
      <c r="I387" s="153"/>
      <c r="L387" s="149"/>
      <c r="M387" s="154"/>
      <c r="T387" s="155"/>
      <c r="AT387" s="150" t="s">
        <v>165</v>
      </c>
      <c r="AU387" s="150" t="s">
        <v>82</v>
      </c>
      <c r="AV387" s="12" t="s">
        <v>82</v>
      </c>
      <c r="AW387" s="12" t="s">
        <v>33</v>
      </c>
      <c r="AX387" s="12" t="s">
        <v>72</v>
      </c>
      <c r="AY387" s="150" t="s">
        <v>147</v>
      </c>
    </row>
    <row r="388" spans="2:65" s="12" customFormat="1">
      <c r="B388" s="149"/>
      <c r="D388" s="145" t="s">
        <v>165</v>
      </c>
      <c r="E388" s="150" t="s">
        <v>3</v>
      </c>
      <c r="F388" s="151" t="s">
        <v>1216</v>
      </c>
      <c r="H388" s="152">
        <v>121.503</v>
      </c>
      <c r="I388" s="153"/>
      <c r="L388" s="149"/>
      <c r="M388" s="154"/>
      <c r="T388" s="155"/>
      <c r="AT388" s="150" t="s">
        <v>165</v>
      </c>
      <c r="AU388" s="150" t="s">
        <v>82</v>
      </c>
      <c r="AV388" s="12" t="s">
        <v>82</v>
      </c>
      <c r="AW388" s="12" t="s">
        <v>33</v>
      </c>
      <c r="AX388" s="12" t="s">
        <v>72</v>
      </c>
      <c r="AY388" s="150" t="s">
        <v>147</v>
      </c>
    </row>
    <row r="389" spans="2:65" s="12" customFormat="1">
      <c r="B389" s="149"/>
      <c r="D389" s="145" t="s">
        <v>165</v>
      </c>
      <c r="E389" s="150" t="s">
        <v>3</v>
      </c>
      <c r="F389" s="151" t="s">
        <v>1217</v>
      </c>
      <c r="H389" s="152">
        <v>29.28</v>
      </c>
      <c r="I389" s="153"/>
      <c r="L389" s="149"/>
      <c r="M389" s="154"/>
      <c r="T389" s="155"/>
      <c r="AT389" s="150" t="s">
        <v>165</v>
      </c>
      <c r="AU389" s="150" t="s">
        <v>82</v>
      </c>
      <c r="AV389" s="12" t="s">
        <v>82</v>
      </c>
      <c r="AW389" s="12" t="s">
        <v>33</v>
      </c>
      <c r="AX389" s="12" t="s">
        <v>72</v>
      </c>
      <c r="AY389" s="150" t="s">
        <v>147</v>
      </c>
    </row>
    <row r="390" spans="2:65" s="14" customFormat="1">
      <c r="B390" s="167"/>
      <c r="D390" s="145" t="s">
        <v>165</v>
      </c>
      <c r="E390" s="168" t="s">
        <v>3</v>
      </c>
      <c r="F390" s="169" t="s">
        <v>247</v>
      </c>
      <c r="H390" s="170">
        <v>204.78299999999999</v>
      </c>
      <c r="I390" s="171"/>
      <c r="L390" s="167"/>
      <c r="M390" s="172"/>
      <c r="T390" s="173"/>
      <c r="AT390" s="168" t="s">
        <v>165</v>
      </c>
      <c r="AU390" s="168" t="s">
        <v>82</v>
      </c>
      <c r="AV390" s="14" t="s">
        <v>173</v>
      </c>
      <c r="AW390" s="14" t="s">
        <v>33</v>
      </c>
      <c r="AX390" s="14" t="s">
        <v>80</v>
      </c>
      <c r="AY390" s="168" t="s">
        <v>147</v>
      </c>
    </row>
    <row r="391" spans="2:65" s="1" customFormat="1" ht="21.75" customHeight="1">
      <c r="B391" s="131"/>
      <c r="C391" s="132" t="s">
        <v>727</v>
      </c>
      <c r="D391" s="132" t="s">
        <v>150</v>
      </c>
      <c r="E391" s="133" t="s">
        <v>1222</v>
      </c>
      <c r="F391" s="134" t="s">
        <v>1223</v>
      </c>
      <c r="G391" s="135" t="s">
        <v>219</v>
      </c>
      <c r="H391" s="136">
        <v>105.32</v>
      </c>
      <c r="I391" s="137"/>
      <c r="J391" s="138">
        <f>ROUND(I391*H391,2)</f>
        <v>0</v>
      </c>
      <c r="K391" s="134" t="s">
        <v>241</v>
      </c>
      <c r="L391" s="32"/>
      <c r="M391" s="139" t="s">
        <v>3</v>
      </c>
      <c r="N391" s="140" t="s">
        <v>43</v>
      </c>
      <c r="P391" s="141">
        <f>O391*H391</f>
        <v>0</v>
      </c>
      <c r="Q391" s="141">
        <v>4.3800000000000002E-3</v>
      </c>
      <c r="R391" s="141">
        <f>Q391*H391</f>
        <v>0.46130159999999998</v>
      </c>
      <c r="S391" s="141">
        <v>0</v>
      </c>
      <c r="T391" s="142">
        <f>S391*H391</f>
        <v>0</v>
      </c>
      <c r="AR391" s="143" t="s">
        <v>173</v>
      </c>
      <c r="AT391" s="143" t="s">
        <v>150</v>
      </c>
      <c r="AU391" s="143" t="s">
        <v>82</v>
      </c>
      <c r="AY391" s="17" t="s">
        <v>147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80</v>
      </c>
      <c r="BK391" s="144">
        <f>ROUND(I391*H391,2)</f>
        <v>0</v>
      </c>
      <c r="BL391" s="17" t="s">
        <v>173</v>
      </c>
      <c r="BM391" s="143" t="s">
        <v>1224</v>
      </c>
    </row>
    <row r="392" spans="2:65" s="1" customFormat="1">
      <c r="B392" s="32"/>
      <c r="D392" s="159" t="s">
        <v>243</v>
      </c>
      <c r="F392" s="160" t="s">
        <v>1225</v>
      </c>
      <c r="I392" s="147"/>
      <c r="L392" s="32"/>
      <c r="M392" s="148"/>
      <c r="T392" s="53"/>
      <c r="AT392" s="17" t="s">
        <v>243</v>
      </c>
      <c r="AU392" s="17" t="s">
        <v>82</v>
      </c>
    </row>
    <row r="393" spans="2:65" s="13" customFormat="1">
      <c r="B393" s="161"/>
      <c r="D393" s="145" t="s">
        <v>165</v>
      </c>
      <c r="E393" s="162" t="s">
        <v>3</v>
      </c>
      <c r="F393" s="163" t="s">
        <v>1226</v>
      </c>
      <c r="H393" s="162" t="s">
        <v>3</v>
      </c>
      <c r="I393" s="164"/>
      <c r="L393" s="161"/>
      <c r="M393" s="165"/>
      <c r="T393" s="166"/>
      <c r="AT393" s="162" t="s">
        <v>165</v>
      </c>
      <c r="AU393" s="162" t="s">
        <v>82</v>
      </c>
      <c r="AV393" s="13" t="s">
        <v>80</v>
      </c>
      <c r="AW393" s="13" t="s">
        <v>33</v>
      </c>
      <c r="AX393" s="13" t="s">
        <v>72</v>
      </c>
      <c r="AY393" s="162" t="s">
        <v>147</v>
      </c>
    </row>
    <row r="394" spans="2:65" s="12" customFormat="1">
      <c r="B394" s="149"/>
      <c r="D394" s="145" t="s">
        <v>165</v>
      </c>
      <c r="E394" s="150" t="s">
        <v>3</v>
      </c>
      <c r="F394" s="151" t="s">
        <v>1227</v>
      </c>
      <c r="H394" s="152">
        <v>105.32</v>
      </c>
      <c r="I394" s="153"/>
      <c r="L394" s="149"/>
      <c r="M394" s="154"/>
      <c r="T394" s="155"/>
      <c r="AT394" s="150" t="s">
        <v>165</v>
      </c>
      <c r="AU394" s="150" t="s">
        <v>82</v>
      </c>
      <c r="AV394" s="12" t="s">
        <v>82</v>
      </c>
      <c r="AW394" s="12" t="s">
        <v>33</v>
      </c>
      <c r="AX394" s="12" t="s">
        <v>80</v>
      </c>
      <c r="AY394" s="150" t="s">
        <v>147</v>
      </c>
    </row>
    <row r="395" spans="2:65" s="1" customFormat="1" ht="44.25" customHeight="1">
      <c r="B395" s="131"/>
      <c r="C395" s="132" t="s">
        <v>732</v>
      </c>
      <c r="D395" s="132" t="s">
        <v>150</v>
      </c>
      <c r="E395" s="133" t="s">
        <v>619</v>
      </c>
      <c r="F395" s="134" t="s">
        <v>620</v>
      </c>
      <c r="G395" s="135" t="s">
        <v>240</v>
      </c>
      <c r="H395" s="136">
        <v>13.09</v>
      </c>
      <c r="I395" s="137"/>
      <c r="J395" s="138">
        <f>ROUND(I395*H395,2)</f>
        <v>0</v>
      </c>
      <c r="K395" s="134" t="s">
        <v>241</v>
      </c>
      <c r="L395" s="32"/>
      <c r="M395" s="139" t="s">
        <v>3</v>
      </c>
      <c r="N395" s="140" t="s">
        <v>43</v>
      </c>
      <c r="P395" s="141">
        <f>O395*H395</f>
        <v>0</v>
      </c>
      <c r="Q395" s="141">
        <v>2.5018699999999998</v>
      </c>
      <c r="R395" s="141">
        <f>Q395*H395</f>
        <v>32.7494783</v>
      </c>
      <c r="S395" s="141">
        <v>0</v>
      </c>
      <c r="T395" s="142">
        <f>S395*H395</f>
        <v>0</v>
      </c>
      <c r="AR395" s="143" t="s">
        <v>173</v>
      </c>
      <c r="AT395" s="143" t="s">
        <v>150</v>
      </c>
      <c r="AU395" s="143" t="s">
        <v>82</v>
      </c>
      <c r="AY395" s="17" t="s">
        <v>147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80</v>
      </c>
      <c r="BK395" s="144">
        <f>ROUND(I395*H395,2)</f>
        <v>0</v>
      </c>
      <c r="BL395" s="17" t="s">
        <v>173</v>
      </c>
      <c r="BM395" s="143" t="s">
        <v>1228</v>
      </c>
    </row>
    <row r="396" spans="2:65" s="1" customFormat="1">
      <c r="B396" s="32"/>
      <c r="D396" s="159" t="s">
        <v>243</v>
      </c>
      <c r="F396" s="160" t="s">
        <v>622</v>
      </c>
      <c r="I396" s="147"/>
      <c r="L396" s="32"/>
      <c r="M396" s="148"/>
      <c r="T396" s="53"/>
      <c r="AT396" s="17" t="s">
        <v>243</v>
      </c>
      <c r="AU396" s="17" t="s">
        <v>82</v>
      </c>
    </row>
    <row r="397" spans="2:65" s="13" customFormat="1">
      <c r="B397" s="161"/>
      <c r="D397" s="145" t="s">
        <v>165</v>
      </c>
      <c r="E397" s="162" t="s">
        <v>3</v>
      </c>
      <c r="F397" s="163" t="s">
        <v>606</v>
      </c>
      <c r="H397" s="162" t="s">
        <v>3</v>
      </c>
      <c r="I397" s="164"/>
      <c r="L397" s="161"/>
      <c r="M397" s="165"/>
      <c r="T397" s="166"/>
      <c r="AT397" s="162" t="s">
        <v>165</v>
      </c>
      <c r="AU397" s="162" t="s">
        <v>82</v>
      </c>
      <c r="AV397" s="13" t="s">
        <v>80</v>
      </c>
      <c r="AW397" s="13" t="s">
        <v>33</v>
      </c>
      <c r="AX397" s="13" t="s">
        <v>72</v>
      </c>
      <c r="AY397" s="162" t="s">
        <v>147</v>
      </c>
    </row>
    <row r="398" spans="2:65" s="13" customFormat="1">
      <c r="B398" s="161"/>
      <c r="D398" s="145" t="s">
        <v>165</v>
      </c>
      <c r="E398" s="162" t="s">
        <v>3</v>
      </c>
      <c r="F398" s="163" t="s">
        <v>607</v>
      </c>
      <c r="H398" s="162" t="s">
        <v>3</v>
      </c>
      <c r="I398" s="164"/>
      <c r="L398" s="161"/>
      <c r="M398" s="165"/>
      <c r="T398" s="166"/>
      <c r="AT398" s="162" t="s">
        <v>165</v>
      </c>
      <c r="AU398" s="162" t="s">
        <v>82</v>
      </c>
      <c r="AV398" s="13" t="s">
        <v>80</v>
      </c>
      <c r="AW398" s="13" t="s">
        <v>33</v>
      </c>
      <c r="AX398" s="13" t="s">
        <v>72</v>
      </c>
      <c r="AY398" s="162" t="s">
        <v>147</v>
      </c>
    </row>
    <row r="399" spans="2:65" s="12" customFormat="1">
      <c r="B399" s="149"/>
      <c r="D399" s="145" t="s">
        <v>165</v>
      </c>
      <c r="E399" s="150" t="s">
        <v>3</v>
      </c>
      <c r="F399" s="151" t="s">
        <v>1229</v>
      </c>
      <c r="H399" s="152">
        <v>13.09</v>
      </c>
      <c r="I399" s="153"/>
      <c r="L399" s="149"/>
      <c r="M399" s="154"/>
      <c r="T399" s="155"/>
      <c r="AT399" s="150" t="s">
        <v>165</v>
      </c>
      <c r="AU399" s="150" t="s">
        <v>82</v>
      </c>
      <c r="AV399" s="12" t="s">
        <v>82</v>
      </c>
      <c r="AW399" s="12" t="s">
        <v>33</v>
      </c>
      <c r="AX399" s="12" t="s">
        <v>80</v>
      </c>
      <c r="AY399" s="150" t="s">
        <v>147</v>
      </c>
    </row>
    <row r="400" spans="2:65" s="1" customFormat="1" ht="21.75" customHeight="1">
      <c r="B400" s="131"/>
      <c r="C400" s="132" t="s">
        <v>737</v>
      </c>
      <c r="D400" s="132" t="s">
        <v>150</v>
      </c>
      <c r="E400" s="133" t="s">
        <v>626</v>
      </c>
      <c r="F400" s="134" t="s">
        <v>627</v>
      </c>
      <c r="G400" s="135" t="s">
        <v>240</v>
      </c>
      <c r="H400" s="136">
        <v>13.09</v>
      </c>
      <c r="I400" s="137"/>
      <c r="J400" s="138">
        <f>ROUND(I400*H400,2)</f>
        <v>0</v>
      </c>
      <c r="K400" s="134" t="s">
        <v>241</v>
      </c>
      <c r="L400" s="32"/>
      <c r="M400" s="139" t="s">
        <v>3</v>
      </c>
      <c r="N400" s="140" t="s">
        <v>43</v>
      </c>
      <c r="P400" s="141">
        <f>O400*H400</f>
        <v>0</v>
      </c>
      <c r="Q400" s="141">
        <v>0</v>
      </c>
      <c r="R400" s="141">
        <f>Q400*H400</f>
        <v>0</v>
      </c>
      <c r="S400" s="141">
        <v>0</v>
      </c>
      <c r="T400" s="142">
        <f>S400*H400</f>
        <v>0</v>
      </c>
      <c r="AR400" s="143" t="s">
        <v>173</v>
      </c>
      <c r="AT400" s="143" t="s">
        <v>150</v>
      </c>
      <c r="AU400" s="143" t="s">
        <v>82</v>
      </c>
      <c r="AY400" s="17" t="s">
        <v>147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80</v>
      </c>
      <c r="BK400" s="144">
        <f>ROUND(I400*H400,2)</f>
        <v>0</v>
      </c>
      <c r="BL400" s="17" t="s">
        <v>173</v>
      </c>
      <c r="BM400" s="143" t="s">
        <v>1230</v>
      </c>
    </row>
    <row r="401" spans="2:65" s="1" customFormat="1">
      <c r="B401" s="32"/>
      <c r="D401" s="159" t="s">
        <v>243</v>
      </c>
      <c r="F401" s="160" t="s">
        <v>629</v>
      </c>
      <c r="I401" s="147"/>
      <c r="L401" s="32"/>
      <c r="M401" s="148"/>
      <c r="T401" s="53"/>
      <c r="AT401" s="17" t="s">
        <v>243</v>
      </c>
      <c r="AU401" s="17" t="s">
        <v>82</v>
      </c>
    </row>
    <row r="402" spans="2:65" s="13" customFormat="1">
      <c r="B402" s="161"/>
      <c r="D402" s="145" t="s">
        <v>165</v>
      </c>
      <c r="E402" s="162" t="s">
        <v>3</v>
      </c>
      <c r="F402" s="163" t="s">
        <v>606</v>
      </c>
      <c r="H402" s="162" t="s">
        <v>3</v>
      </c>
      <c r="I402" s="164"/>
      <c r="L402" s="161"/>
      <c r="M402" s="165"/>
      <c r="T402" s="166"/>
      <c r="AT402" s="162" t="s">
        <v>165</v>
      </c>
      <c r="AU402" s="162" t="s">
        <v>82</v>
      </c>
      <c r="AV402" s="13" t="s">
        <v>80</v>
      </c>
      <c r="AW402" s="13" t="s">
        <v>33</v>
      </c>
      <c r="AX402" s="13" t="s">
        <v>72</v>
      </c>
      <c r="AY402" s="162" t="s">
        <v>147</v>
      </c>
    </row>
    <row r="403" spans="2:65" s="13" customFormat="1">
      <c r="B403" s="161"/>
      <c r="D403" s="145" t="s">
        <v>165</v>
      </c>
      <c r="E403" s="162" t="s">
        <v>3</v>
      </c>
      <c r="F403" s="163" t="s">
        <v>607</v>
      </c>
      <c r="H403" s="162" t="s">
        <v>3</v>
      </c>
      <c r="I403" s="164"/>
      <c r="L403" s="161"/>
      <c r="M403" s="165"/>
      <c r="T403" s="166"/>
      <c r="AT403" s="162" t="s">
        <v>165</v>
      </c>
      <c r="AU403" s="162" t="s">
        <v>82</v>
      </c>
      <c r="AV403" s="13" t="s">
        <v>80</v>
      </c>
      <c r="AW403" s="13" t="s">
        <v>33</v>
      </c>
      <c r="AX403" s="13" t="s">
        <v>72</v>
      </c>
      <c r="AY403" s="162" t="s">
        <v>147</v>
      </c>
    </row>
    <row r="404" spans="2:65" s="12" customFormat="1">
      <c r="B404" s="149"/>
      <c r="D404" s="145" t="s">
        <v>165</v>
      </c>
      <c r="E404" s="150" t="s">
        <v>3</v>
      </c>
      <c r="F404" s="151" t="s">
        <v>1229</v>
      </c>
      <c r="H404" s="152">
        <v>13.09</v>
      </c>
      <c r="I404" s="153"/>
      <c r="L404" s="149"/>
      <c r="M404" s="154"/>
      <c r="T404" s="155"/>
      <c r="AT404" s="150" t="s">
        <v>165</v>
      </c>
      <c r="AU404" s="150" t="s">
        <v>82</v>
      </c>
      <c r="AV404" s="12" t="s">
        <v>82</v>
      </c>
      <c r="AW404" s="12" t="s">
        <v>33</v>
      </c>
      <c r="AX404" s="12" t="s">
        <v>80</v>
      </c>
      <c r="AY404" s="150" t="s">
        <v>147</v>
      </c>
    </row>
    <row r="405" spans="2:65" s="1" customFormat="1" ht="24.15" customHeight="1">
      <c r="B405" s="131"/>
      <c r="C405" s="132" t="s">
        <v>744</v>
      </c>
      <c r="D405" s="132" t="s">
        <v>150</v>
      </c>
      <c r="E405" s="133" t="s">
        <v>631</v>
      </c>
      <c r="F405" s="134" t="s">
        <v>632</v>
      </c>
      <c r="G405" s="135" t="s">
        <v>240</v>
      </c>
      <c r="H405" s="136">
        <v>13.09</v>
      </c>
      <c r="I405" s="137"/>
      <c r="J405" s="138">
        <f>ROUND(I405*H405,2)</f>
        <v>0</v>
      </c>
      <c r="K405" s="134" t="s">
        <v>241</v>
      </c>
      <c r="L405" s="32"/>
      <c r="M405" s="139" t="s">
        <v>3</v>
      </c>
      <c r="N405" s="140" t="s">
        <v>43</v>
      </c>
      <c r="P405" s="141">
        <f>O405*H405</f>
        <v>0</v>
      </c>
      <c r="Q405" s="141">
        <v>2.0199999999999999E-2</v>
      </c>
      <c r="R405" s="141">
        <f>Q405*H405</f>
        <v>0.26441799999999999</v>
      </c>
      <c r="S405" s="141">
        <v>0</v>
      </c>
      <c r="T405" s="142">
        <f>S405*H405</f>
        <v>0</v>
      </c>
      <c r="AR405" s="143" t="s">
        <v>173</v>
      </c>
      <c r="AT405" s="143" t="s">
        <v>150</v>
      </c>
      <c r="AU405" s="143" t="s">
        <v>82</v>
      </c>
      <c r="AY405" s="17" t="s">
        <v>147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80</v>
      </c>
      <c r="BK405" s="144">
        <f>ROUND(I405*H405,2)</f>
        <v>0</v>
      </c>
      <c r="BL405" s="17" t="s">
        <v>173</v>
      </c>
      <c r="BM405" s="143" t="s">
        <v>1231</v>
      </c>
    </row>
    <row r="406" spans="2:65" s="1" customFormat="1">
      <c r="B406" s="32"/>
      <c r="D406" s="159" t="s">
        <v>243</v>
      </c>
      <c r="F406" s="160" t="s">
        <v>634</v>
      </c>
      <c r="I406" s="147"/>
      <c r="L406" s="32"/>
      <c r="M406" s="148"/>
      <c r="T406" s="53"/>
      <c r="AT406" s="17" t="s">
        <v>243</v>
      </c>
      <c r="AU406" s="17" t="s">
        <v>82</v>
      </c>
    </row>
    <row r="407" spans="2:65" s="13" customFormat="1">
      <c r="B407" s="161"/>
      <c r="D407" s="145" t="s">
        <v>165</v>
      </c>
      <c r="E407" s="162" t="s">
        <v>3</v>
      </c>
      <c r="F407" s="163" t="s">
        <v>606</v>
      </c>
      <c r="H407" s="162" t="s">
        <v>3</v>
      </c>
      <c r="I407" s="164"/>
      <c r="L407" s="161"/>
      <c r="M407" s="165"/>
      <c r="T407" s="166"/>
      <c r="AT407" s="162" t="s">
        <v>165</v>
      </c>
      <c r="AU407" s="162" t="s">
        <v>82</v>
      </c>
      <c r="AV407" s="13" t="s">
        <v>80</v>
      </c>
      <c r="AW407" s="13" t="s">
        <v>33</v>
      </c>
      <c r="AX407" s="13" t="s">
        <v>72</v>
      </c>
      <c r="AY407" s="162" t="s">
        <v>147</v>
      </c>
    </row>
    <row r="408" spans="2:65" s="13" customFormat="1">
      <c r="B408" s="161"/>
      <c r="D408" s="145" t="s">
        <v>165</v>
      </c>
      <c r="E408" s="162" t="s">
        <v>3</v>
      </c>
      <c r="F408" s="163" t="s">
        <v>607</v>
      </c>
      <c r="H408" s="162" t="s">
        <v>3</v>
      </c>
      <c r="I408" s="164"/>
      <c r="L408" s="161"/>
      <c r="M408" s="165"/>
      <c r="T408" s="166"/>
      <c r="AT408" s="162" t="s">
        <v>165</v>
      </c>
      <c r="AU408" s="162" t="s">
        <v>82</v>
      </c>
      <c r="AV408" s="13" t="s">
        <v>80</v>
      </c>
      <c r="AW408" s="13" t="s">
        <v>33</v>
      </c>
      <c r="AX408" s="13" t="s">
        <v>72</v>
      </c>
      <c r="AY408" s="162" t="s">
        <v>147</v>
      </c>
    </row>
    <row r="409" spans="2:65" s="12" customFormat="1">
      <c r="B409" s="149"/>
      <c r="D409" s="145" t="s">
        <v>165</v>
      </c>
      <c r="E409" s="150" t="s">
        <v>3</v>
      </c>
      <c r="F409" s="151" t="s">
        <v>1229</v>
      </c>
      <c r="H409" s="152">
        <v>13.09</v>
      </c>
      <c r="I409" s="153"/>
      <c r="L409" s="149"/>
      <c r="M409" s="154"/>
      <c r="T409" s="155"/>
      <c r="AT409" s="150" t="s">
        <v>165</v>
      </c>
      <c r="AU409" s="150" t="s">
        <v>82</v>
      </c>
      <c r="AV409" s="12" t="s">
        <v>82</v>
      </c>
      <c r="AW409" s="12" t="s">
        <v>33</v>
      </c>
      <c r="AX409" s="12" t="s">
        <v>80</v>
      </c>
      <c r="AY409" s="150" t="s">
        <v>147</v>
      </c>
    </row>
    <row r="410" spans="2:65" s="1" customFormat="1" ht="24.15" customHeight="1">
      <c r="B410" s="131"/>
      <c r="C410" s="132" t="s">
        <v>747</v>
      </c>
      <c r="D410" s="132" t="s">
        <v>150</v>
      </c>
      <c r="E410" s="133" t="s">
        <v>636</v>
      </c>
      <c r="F410" s="134" t="s">
        <v>637</v>
      </c>
      <c r="G410" s="135" t="s">
        <v>219</v>
      </c>
      <c r="H410" s="136">
        <v>65.45</v>
      </c>
      <c r="I410" s="137"/>
      <c r="J410" s="138">
        <f>ROUND(I410*H410,2)</f>
        <v>0</v>
      </c>
      <c r="K410" s="134" t="s">
        <v>241</v>
      </c>
      <c r="L410" s="32"/>
      <c r="M410" s="139" t="s">
        <v>3</v>
      </c>
      <c r="N410" s="140" t="s">
        <v>43</v>
      </c>
      <c r="P410" s="141">
        <f>O410*H410</f>
        <v>0</v>
      </c>
      <c r="Q410" s="141">
        <v>5.2399999999999999E-3</v>
      </c>
      <c r="R410" s="141">
        <f>Q410*H410</f>
        <v>0.34295799999999999</v>
      </c>
      <c r="S410" s="141">
        <v>0</v>
      </c>
      <c r="T410" s="142">
        <f>S410*H410</f>
        <v>0</v>
      </c>
      <c r="AR410" s="143" t="s">
        <v>173</v>
      </c>
      <c r="AT410" s="143" t="s">
        <v>150</v>
      </c>
      <c r="AU410" s="143" t="s">
        <v>82</v>
      </c>
      <c r="AY410" s="17" t="s">
        <v>147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80</v>
      </c>
      <c r="BK410" s="144">
        <f>ROUND(I410*H410,2)</f>
        <v>0</v>
      </c>
      <c r="BL410" s="17" t="s">
        <v>173</v>
      </c>
      <c r="BM410" s="143" t="s">
        <v>1232</v>
      </c>
    </row>
    <row r="411" spans="2:65" s="1" customFormat="1">
      <c r="B411" s="32"/>
      <c r="D411" s="159" t="s">
        <v>243</v>
      </c>
      <c r="F411" s="160" t="s">
        <v>639</v>
      </c>
      <c r="I411" s="147"/>
      <c r="L411" s="32"/>
      <c r="M411" s="148"/>
      <c r="T411" s="53"/>
      <c r="AT411" s="17" t="s">
        <v>243</v>
      </c>
      <c r="AU411" s="17" t="s">
        <v>82</v>
      </c>
    </row>
    <row r="412" spans="2:65" s="13" customFormat="1">
      <c r="B412" s="161"/>
      <c r="D412" s="145" t="s">
        <v>165</v>
      </c>
      <c r="E412" s="162" t="s">
        <v>3</v>
      </c>
      <c r="F412" s="163" t="s">
        <v>606</v>
      </c>
      <c r="H412" s="162" t="s">
        <v>3</v>
      </c>
      <c r="I412" s="164"/>
      <c r="L412" s="161"/>
      <c r="M412" s="165"/>
      <c r="T412" s="166"/>
      <c r="AT412" s="162" t="s">
        <v>165</v>
      </c>
      <c r="AU412" s="162" t="s">
        <v>82</v>
      </c>
      <c r="AV412" s="13" t="s">
        <v>80</v>
      </c>
      <c r="AW412" s="13" t="s">
        <v>33</v>
      </c>
      <c r="AX412" s="13" t="s">
        <v>72</v>
      </c>
      <c r="AY412" s="162" t="s">
        <v>147</v>
      </c>
    </row>
    <row r="413" spans="2:65" s="13" customFormat="1">
      <c r="B413" s="161"/>
      <c r="D413" s="145" t="s">
        <v>165</v>
      </c>
      <c r="E413" s="162" t="s">
        <v>3</v>
      </c>
      <c r="F413" s="163" t="s">
        <v>607</v>
      </c>
      <c r="H413" s="162" t="s">
        <v>3</v>
      </c>
      <c r="I413" s="164"/>
      <c r="L413" s="161"/>
      <c r="M413" s="165"/>
      <c r="T413" s="166"/>
      <c r="AT413" s="162" t="s">
        <v>165</v>
      </c>
      <c r="AU413" s="162" t="s">
        <v>82</v>
      </c>
      <c r="AV413" s="13" t="s">
        <v>80</v>
      </c>
      <c r="AW413" s="13" t="s">
        <v>33</v>
      </c>
      <c r="AX413" s="13" t="s">
        <v>72</v>
      </c>
      <c r="AY413" s="162" t="s">
        <v>147</v>
      </c>
    </row>
    <row r="414" spans="2:65" s="12" customFormat="1">
      <c r="B414" s="149"/>
      <c r="D414" s="145" t="s">
        <v>165</v>
      </c>
      <c r="E414" s="150" t="s">
        <v>3</v>
      </c>
      <c r="F414" s="151" t="s">
        <v>1207</v>
      </c>
      <c r="H414" s="152">
        <v>65.45</v>
      </c>
      <c r="I414" s="153"/>
      <c r="L414" s="149"/>
      <c r="M414" s="154"/>
      <c r="T414" s="155"/>
      <c r="AT414" s="150" t="s">
        <v>165</v>
      </c>
      <c r="AU414" s="150" t="s">
        <v>82</v>
      </c>
      <c r="AV414" s="12" t="s">
        <v>82</v>
      </c>
      <c r="AW414" s="12" t="s">
        <v>33</v>
      </c>
      <c r="AX414" s="12" t="s">
        <v>80</v>
      </c>
      <c r="AY414" s="150" t="s">
        <v>147</v>
      </c>
    </row>
    <row r="415" spans="2:65" s="1" customFormat="1" ht="21.75" customHeight="1">
      <c r="B415" s="131"/>
      <c r="C415" s="132" t="s">
        <v>752</v>
      </c>
      <c r="D415" s="132" t="s">
        <v>150</v>
      </c>
      <c r="E415" s="133" t="s">
        <v>658</v>
      </c>
      <c r="F415" s="134" t="s">
        <v>659</v>
      </c>
      <c r="G415" s="135" t="s">
        <v>219</v>
      </c>
      <c r="H415" s="136">
        <v>33.164999999999999</v>
      </c>
      <c r="I415" s="137"/>
      <c r="J415" s="138">
        <f>ROUND(I415*H415,2)</f>
        <v>0</v>
      </c>
      <c r="K415" s="134" t="s">
        <v>241</v>
      </c>
      <c r="L415" s="32"/>
      <c r="M415" s="139" t="s">
        <v>3</v>
      </c>
      <c r="N415" s="140" t="s">
        <v>43</v>
      </c>
      <c r="P415" s="141">
        <f>O415*H415</f>
        <v>0</v>
      </c>
      <c r="Q415" s="141">
        <v>0.22136</v>
      </c>
      <c r="R415" s="141">
        <f>Q415*H415</f>
        <v>7.3414044000000001</v>
      </c>
      <c r="S415" s="141">
        <v>0</v>
      </c>
      <c r="T415" s="142">
        <f>S415*H415</f>
        <v>0</v>
      </c>
      <c r="AR415" s="143" t="s">
        <v>173</v>
      </c>
      <c r="AT415" s="143" t="s">
        <v>150</v>
      </c>
      <c r="AU415" s="143" t="s">
        <v>82</v>
      </c>
      <c r="AY415" s="17" t="s">
        <v>147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80</v>
      </c>
      <c r="BK415" s="144">
        <f>ROUND(I415*H415,2)</f>
        <v>0</v>
      </c>
      <c r="BL415" s="17" t="s">
        <v>173</v>
      </c>
      <c r="BM415" s="143" t="s">
        <v>1233</v>
      </c>
    </row>
    <row r="416" spans="2:65" s="1" customFormat="1">
      <c r="B416" s="32"/>
      <c r="D416" s="159" t="s">
        <v>243</v>
      </c>
      <c r="F416" s="160" t="s">
        <v>661</v>
      </c>
      <c r="I416" s="147"/>
      <c r="L416" s="32"/>
      <c r="M416" s="148"/>
      <c r="T416" s="53"/>
      <c r="AT416" s="17" t="s">
        <v>243</v>
      </c>
      <c r="AU416" s="17" t="s">
        <v>82</v>
      </c>
    </row>
    <row r="417" spans="2:65" s="13" customFormat="1">
      <c r="B417" s="161"/>
      <c r="D417" s="145" t="s">
        <v>165</v>
      </c>
      <c r="E417" s="162" t="s">
        <v>3</v>
      </c>
      <c r="F417" s="163" t="s">
        <v>606</v>
      </c>
      <c r="H417" s="162" t="s">
        <v>3</v>
      </c>
      <c r="I417" s="164"/>
      <c r="L417" s="161"/>
      <c r="M417" s="165"/>
      <c r="T417" s="166"/>
      <c r="AT417" s="162" t="s">
        <v>165</v>
      </c>
      <c r="AU417" s="162" t="s">
        <v>82</v>
      </c>
      <c r="AV417" s="13" t="s">
        <v>80</v>
      </c>
      <c r="AW417" s="13" t="s">
        <v>33</v>
      </c>
      <c r="AX417" s="13" t="s">
        <v>72</v>
      </c>
      <c r="AY417" s="162" t="s">
        <v>147</v>
      </c>
    </row>
    <row r="418" spans="2:65" s="12" customFormat="1">
      <c r="B418" s="149"/>
      <c r="D418" s="145" t="s">
        <v>165</v>
      </c>
      <c r="E418" s="150" t="s">
        <v>3</v>
      </c>
      <c r="F418" s="151" t="s">
        <v>1234</v>
      </c>
      <c r="H418" s="152">
        <v>33.164999999999999</v>
      </c>
      <c r="I418" s="153"/>
      <c r="L418" s="149"/>
      <c r="M418" s="154"/>
      <c r="T418" s="155"/>
      <c r="AT418" s="150" t="s">
        <v>165</v>
      </c>
      <c r="AU418" s="150" t="s">
        <v>82</v>
      </c>
      <c r="AV418" s="12" t="s">
        <v>82</v>
      </c>
      <c r="AW418" s="12" t="s">
        <v>33</v>
      </c>
      <c r="AX418" s="12" t="s">
        <v>80</v>
      </c>
      <c r="AY418" s="150" t="s">
        <v>147</v>
      </c>
    </row>
    <row r="419" spans="2:65" s="1" customFormat="1" ht="16.5" customHeight="1">
      <c r="B419" s="131"/>
      <c r="C419" s="132" t="s">
        <v>757</v>
      </c>
      <c r="D419" s="132" t="s">
        <v>150</v>
      </c>
      <c r="E419" s="133" t="s">
        <v>653</v>
      </c>
      <c r="F419" s="134" t="s">
        <v>654</v>
      </c>
      <c r="G419" s="135" t="s">
        <v>219</v>
      </c>
      <c r="H419" s="136">
        <v>367.2</v>
      </c>
      <c r="I419" s="137"/>
      <c r="J419" s="138">
        <f>ROUND(I419*H419,2)</f>
        <v>0</v>
      </c>
      <c r="K419" s="134" t="s">
        <v>241</v>
      </c>
      <c r="L419" s="32"/>
      <c r="M419" s="139" t="s">
        <v>3</v>
      </c>
      <c r="N419" s="140" t="s">
        <v>43</v>
      </c>
      <c r="P419" s="141">
        <f>O419*H419</f>
        <v>0</v>
      </c>
      <c r="Q419" s="141">
        <v>4.6999999999999999E-4</v>
      </c>
      <c r="R419" s="141">
        <f>Q419*H419</f>
        <v>0.17258399999999999</v>
      </c>
      <c r="S419" s="141">
        <v>0</v>
      </c>
      <c r="T419" s="142">
        <f>S419*H419</f>
        <v>0</v>
      </c>
      <c r="AR419" s="143" t="s">
        <v>173</v>
      </c>
      <c r="AT419" s="143" t="s">
        <v>150</v>
      </c>
      <c r="AU419" s="143" t="s">
        <v>82</v>
      </c>
      <c r="AY419" s="17" t="s">
        <v>147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7" t="s">
        <v>80</v>
      </c>
      <c r="BK419" s="144">
        <f>ROUND(I419*H419,2)</f>
        <v>0</v>
      </c>
      <c r="BL419" s="17" t="s">
        <v>173</v>
      </c>
      <c r="BM419" s="143" t="s">
        <v>1235</v>
      </c>
    </row>
    <row r="420" spans="2:65" s="1" customFormat="1">
      <c r="B420" s="32"/>
      <c r="D420" s="159" t="s">
        <v>243</v>
      </c>
      <c r="F420" s="160" t="s">
        <v>656</v>
      </c>
      <c r="I420" s="147"/>
      <c r="L420" s="32"/>
      <c r="M420" s="148"/>
      <c r="T420" s="53"/>
      <c r="AT420" s="17" t="s">
        <v>243</v>
      </c>
      <c r="AU420" s="17" t="s">
        <v>82</v>
      </c>
    </row>
    <row r="421" spans="2:65" s="13" customFormat="1">
      <c r="B421" s="161"/>
      <c r="D421" s="145" t="s">
        <v>165</v>
      </c>
      <c r="E421" s="162" t="s">
        <v>3</v>
      </c>
      <c r="F421" s="163" t="s">
        <v>606</v>
      </c>
      <c r="H421" s="162" t="s">
        <v>3</v>
      </c>
      <c r="I421" s="164"/>
      <c r="L421" s="161"/>
      <c r="M421" s="165"/>
      <c r="T421" s="166"/>
      <c r="AT421" s="162" t="s">
        <v>165</v>
      </c>
      <c r="AU421" s="162" t="s">
        <v>82</v>
      </c>
      <c r="AV421" s="13" t="s">
        <v>80</v>
      </c>
      <c r="AW421" s="13" t="s">
        <v>33</v>
      </c>
      <c r="AX421" s="13" t="s">
        <v>72</v>
      </c>
      <c r="AY421" s="162" t="s">
        <v>147</v>
      </c>
    </row>
    <row r="422" spans="2:65" s="13" customFormat="1">
      <c r="B422" s="161"/>
      <c r="D422" s="145" t="s">
        <v>165</v>
      </c>
      <c r="E422" s="162" t="s">
        <v>3</v>
      </c>
      <c r="F422" s="163" t="s">
        <v>1236</v>
      </c>
      <c r="H422" s="162" t="s">
        <v>3</v>
      </c>
      <c r="I422" s="164"/>
      <c r="L422" s="161"/>
      <c r="M422" s="165"/>
      <c r="T422" s="166"/>
      <c r="AT422" s="162" t="s">
        <v>165</v>
      </c>
      <c r="AU422" s="162" t="s">
        <v>82</v>
      </c>
      <c r="AV422" s="13" t="s">
        <v>80</v>
      </c>
      <c r="AW422" s="13" t="s">
        <v>33</v>
      </c>
      <c r="AX422" s="13" t="s">
        <v>72</v>
      </c>
      <c r="AY422" s="162" t="s">
        <v>147</v>
      </c>
    </row>
    <row r="423" spans="2:65" s="12" customFormat="1">
      <c r="B423" s="149"/>
      <c r="D423" s="145" t="s">
        <v>165</v>
      </c>
      <c r="E423" s="150" t="s">
        <v>3</v>
      </c>
      <c r="F423" s="151" t="s">
        <v>1237</v>
      </c>
      <c r="H423" s="152">
        <v>367.2</v>
      </c>
      <c r="I423" s="153"/>
      <c r="L423" s="149"/>
      <c r="M423" s="154"/>
      <c r="T423" s="155"/>
      <c r="AT423" s="150" t="s">
        <v>165</v>
      </c>
      <c r="AU423" s="150" t="s">
        <v>82</v>
      </c>
      <c r="AV423" s="12" t="s">
        <v>82</v>
      </c>
      <c r="AW423" s="12" t="s">
        <v>33</v>
      </c>
      <c r="AX423" s="12" t="s">
        <v>80</v>
      </c>
      <c r="AY423" s="150" t="s">
        <v>147</v>
      </c>
    </row>
    <row r="424" spans="2:65" s="11" customFormat="1" ht="22.95" customHeight="1">
      <c r="B424" s="119"/>
      <c r="D424" s="120" t="s">
        <v>71</v>
      </c>
      <c r="E424" s="129" t="s">
        <v>199</v>
      </c>
      <c r="F424" s="129" t="s">
        <v>237</v>
      </c>
      <c r="I424" s="122"/>
      <c r="J424" s="130">
        <f>BK424</f>
        <v>0</v>
      </c>
      <c r="L424" s="119"/>
      <c r="M424" s="124"/>
      <c r="P424" s="125">
        <f>SUM(P425:P451)</f>
        <v>0</v>
      </c>
      <c r="R424" s="125">
        <f>SUM(R425:R451)</f>
        <v>8.5556079999999994</v>
      </c>
      <c r="T424" s="126">
        <f>SUM(T425:T451)</f>
        <v>0</v>
      </c>
      <c r="AR424" s="120" t="s">
        <v>80</v>
      </c>
      <c r="AT424" s="127" t="s">
        <v>71</v>
      </c>
      <c r="AU424" s="127" t="s">
        <v>80</v>
      </c>
      <c r="AY424" s="120" t="s">
        <v>147</v>
      </c>
      <c r="BK424" s="128">
        <f>SUM(BK425:BK451)</f>
        <v>0</v>
      </c>
    </row>
    <row r="425" spans="2:65" s="1" customFormat="1" ht="24.15" customHeight="1">
      <c r="B425" s="131"/>
      <c r="C425" s="132" t="s">
        <v>762</v>
      </c>
      <c r="D425" s="132" t="s">
        <v>150</v>
      </c>
      <c r="E425" s="133" t="s">
        <v>1238</v>
      </c>
      <c r="F425" s="134" t="s">
        <v>1239</v>
      </c>
      <c r="G425" s="135" t="s">
        <v>344</v>
      </c>
      <c r="H425" s="136">
        <v>70.400000000000006</v>
      </c>
      <c r="I425" s="137"/>
      <c r="J425" s="138">
        <f>ROUND(I425*H425,2)</f>
        <v>0</v>
      </c>
      <c r="K425" s="134" t="s">
        <v>241</v>
      </c>
      <c r="L425" s="32"/>
      <c r="M425" s="139" t="s">
        <v>3</v>
      </c>
      <c r="N425" s="140" t="s">
        <v>43</v>
      </c>
      <c r="P425" s="141">
        <f>O425*H425</f>
        <v>0</v>
      </c>
      <c r="Q425" s="141">
        <v>1.0000000000000001E-5</v>
      </c>
      <c r="R425" s="141">
        <f>Q425*H425</f>
        <v>7.0400000000000009E-4</v>
      </c>
      <c r="S425" s="141">
        <v>0</v>
      </c>
      <c r="T425" s="142">
        <f>S425*H425</f>
        <v>0</v>
      </c>
      <c r="AR425" s="143" t="s">
        <v>173</v>
      </c>
      <c r="AT425" s="143" t="s">
        <v>150</v>
      </c>
      <c r="AU425" s="143" t="s">
        <v>82</v>
      </c>
      <c r="AY425" s="17" t="s">
        <v>147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80</v>
      </c>
      <c r="BK425" s="144">
        <f>ROUND(I425*H425,2)</f>
        <v>0</v>
      </c>
      <c r="BL425" s="17" t="s">
        <v>173</v>
      </c>
      <c r="BM425" s="143" t="s">
        <v>1240</v>
      </c>
    </row>
    <row r="426" spans="2:65" s="1" customFormat="1">
      <c r="B426" s="32"/>
      <c r="D426" s="159" t="s">
        <v>243</v>
      </c>
      <c r="F426" s="160" t="s">
        <v>1241</v>
      </c>
      <c r="I426" s="147"/>
      <c r="L426" s="32"/>
      <c r="M426" s="148"/>
      <c r="T426" s="53"/>
      <c r="AT426" s="17" t="s">
        <v>243</v>
      </c>
      <c r="AU426" s="17" t="s">
        <v>82</v>
      </c>
    </row>
    <row r="427" spans="2:65" s="12" customFormat="1">
      <c r="B427" s="149"/>
      <c r="D427" s="145" t="s">
        <v>165</v>
      </c>
      <c r="E427" s="150" t="s">
        <v>3</v>
      </c>
      <c r="F427" s="151" t="s">
        <v>1242</v>
      </c>
      <c r="H427" s="152">
        <v>70.400000000000006</v>
      </c>
      <c r="I427" s="153"/>
      <c r="L427" s="149"/>
      <c r="M427" s="154"/>
      <c r="T427" s="155"/>
      <c r="AT427" s="150" t="s">
        <v>165</v>
      </c>
      <c r="AU427" s="150" t="s">
        <v>82</v>
      </c>
      <c r="AV427" s="12" t="s">
        <v>82</v>
      </c>
      <c r="AW427" s="12" t="s">
        <v>33</v>
      </c>
      <c r="AX427" s="12" t="s">
        <v>80</v>
      </c>
      <c r="AY427" s="150" t="s">
        <v>147</v>
      </c>
    </row>
    <row r="428" spans="2:65" s="1" customFormat="1" ht="24.15" customHeight="1">
      <c r="B428" s="131"/>
      <c r="C428" s="132" t="s">
        <v>766</v>
      </c>
      <c r="D428" s="132" t="s">
        <v>150</v>
      </c>
      <c r="E428" s="133" t="s">
        <v>1243</v>
      </c>
      <c r="F428" s="134" t="s">
        <v>1244</v>
      </c>
      <c r="G428" s="135" t="s">
        <v>344</v>
      </c>
      <c r="H428" s="136">
        <v>70.400000000000006</v>
      </c>
      <c r="I428" s="137"/>
      <c r="J428" s="138">
        <f>ROUND(I428*H428,2)</f>
        <v>0</v>
      </c>
      <c r="K428" s="134" t="s">
        <v>241</v>
      </c>
      <c r="L428" s="32"/>
      <c r="M428" s="139" t="s">
        <v>3</v>
      </c>
      <c r="N428" s="140" t="s">
        <v>43</v>
      </c>
      <c r="P428" s="141">
        <f>O428*H428</f>
        <v>0</v>
      </c>
      <c r="Q428" s="141">
        <v>1.0000000000000001E-5</v>
      </c>
      <c r="R428" s="141">
        <f>Q428*H428</f>
        <v>7.0400000000000009E-4</v>
      </c>
      <c r="S428" s="141">
        <v>0</v>
      </c>
      <c r="T428" s="142">
        <f>S428*H428</f>
        <v>0</v>
      </c>
      <c r="AR428" s="143" t="s">
        <v>173</v>
      </c>
      <c r="AT428" s="143" t="s">
        <v>150</v>
      </c>
      <c r="AU428" s="143" t="s">
        <v>82</v>
      </c>
      <c r="AY428" s="17" t="s">
        <v>147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80</v>
      </c>
      <c r="BK428" s="144">
        <f>ROUND(I428*H428,2)</f>
        <v>0</v>
      </c>
      <c r="BL428" s="17" t="s">
        <v>173</v>
      </c>
      <c r="BM428" s="143" t="s">
        <v>1245</v>
      </c>
    </row>
    <row r="429" spans="2:65" s="1" customFormat="1">
      <c r="B429" s="32"/>
      <c r="D429" s="159" t="s">
        <v>243</v>
      </c>
      <c r="F429" s="160" t="s">
        <v>1246</v>
      </c>
      <c r="I429" s="147"/>
      <c r="L429" s="32"/>
      <c r="M429" s="148"/>
      <c r="T429" s="53"/>
      <c r="AT429" s="17" t="s">
        <v>243</v>
      </c>
      <c r="AU429" s="17" t="s">
        <v>82</v>
      </c>
    </row>
    <row r="430" spans="2:65" s="12" customFormat="1">
      <c r="B430" s="149"/>
      <c r="D430" s="145" t="s">
        <v>165</v>
      </c>
      <c r="E430" s="150" t="s">
        <v>3</v>
      </c>
      <c r="F430" s="151" t="s">
        <v>1242</v>
      </c>
      <c r="H430" s="152">
        <v>70.400000000000006</v>
      </c>
      <c r="I430" s="153"/>
      <c r="L430" s="149"/>
      <c r="M430" s="154"/>
      <c r="T430" s="155"/>
      <c r="AT430" s="150" t="s">
        <v>165</v>
      </c>
      <c r="AU430" s="150" t="s">
        <v>82</v>
      </c>
      <c r="AV430" s="12" t="s">
        <v>82</v>
      </c>
      <c r="AW430" s="12" t="s">
        <v>33</v>
      </c>
      <c r="AX430" s="12" t="s">
        <v>80</v>
      </c>
      <c r="AY430" s="150" t="s">
        <v>147</v>
      </c>
    </row>
    <row r="431" spans="2:65" s="1" customFormat="1" ht="24.15" customHeight="1">
      <c r="B431" s="131"/>
      <c r="C431" s="132" t="s">
        <v>771</v>
      </c>
      <c r="D431" s="132" t="s">
        <v>150</v>
      </c>
      <c r="E431" s="133" t="s">
        <v>1247</v>
      </c>
      <c r="F431" s="134" t="s">
        <v>1248</v>
      </c>
      <c r="G431" s="135" t="s">
        <v>344</v>
      </c>
      <c r="H431" s="136">
        <v>70.400000000000006</v>
      </c>
      <c r="I431" s="137"/>
      <c r="J431" s="138">
        <f>ROUND(I431*H431,2)</f>
        <v>0</v>
      </c>
      <c r="K431" s="134" t="s">
        <v>241</v>
      </c>
      <c r="L431" s="32"/>
      <c r="M431" s="139" t="s">
        <v>3</v>
      </c>
      <c r="N431" s="140" t="s">
        <v>43</v>
      </c>
      <c r="P431" s="141">
        <f>O431*H431</f>
        <v>0</v>
      </c>
      <c r="Q431" s="141">
        <v>5.0000000000000001E-4</v>
      </c>
      <c r="R431" s="141">
        <f>Q431*H431</f>
        <v>3.5200000000000002E-2</v>
      </c>
      <c r="S431" s="141">
        <v>0</v>
      </c>
      <c r="T431" s="142">
        <f>S431*H431</f>
        <v>0</v>
      </c>
      <c r="AR431" s="143" t="s">
        <v>173</v>
      </c>
      <c r="AT431" s="143" t="s">
        <v>150</v>
      </c>
      <c r="AU431" s="143" t="s">
        <v>82</v>
      </c>
      <c r="AY431" s="17" t="s">
        <v>147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7" t="s">
        <v>80</v>
      </c>
      <c r="BK431" s="144">
        <f>ROUND(I431*H431,2)</f>
        <v>0</v>
      </c>
      <c r="BL431" s="17" t="s">
        <v>173</v>
      </c>
      <c r="BM431" s="143" t="s">
        <v>1249</v>
      </c>
    </row>
    <row r="432" spans="2:65" s="1" customFormat="1">
      <c r="B432" s="32"/>
      <c r="D432" s="159" t="s">
        <v>243</v>
      </c>
      <c r="F432" s="160" t="s">
        <v>1250</v>
      </c>
      <c r="I432" s="147"/>
      <c r="L432" s="32"/>
      <c r="M432" s="148"/>
      <c r="T432" s="53"/>
      <c r="AT432" s="17" t="s">
        <v>243</v>
      </c>
      <c r="AU432" s="17" t="s">
        <v>82</v>
      </c>
    </row>
    <row r="433" spans="2:65" s="12" customFormat="1">
      <c r="B433" s="149"/>
      <c r="D433" s="145" t="s">
        <v>165</v>
      </c>
      <c r="E433" s="150" t="s">
        <v>3</v>
      </c>
      <c r="F433" s="151" t="s">
        <v>1242</v>
      </c>
      <c r="H433" s="152">
        <v>70.400000000000006</v>
      </c>
      <c r="I433" s="153"/>
      <c r="L433" s="149"/>
      <c r="M433" s="154"/>
      <c r="T433" s="155"/>
      <c r="AT433" s="150" t="s">
        <v>165</v>
      </c>
      <c r="AU433" s="150" t="s">
        <v>82</v>
      </c>
      <c r="AV433" s="12" t="s">
        <v>82</v>
      </c>
      <c r="AW433" s="12" t="s">
        <v>33</v>
      </c>
      <c r="AX433" s="12" t="s">
        <v>80</v>
      </c>
      <c r="AY433" s="150" t="s">
        <v>147</v>
      </c>
    </row>
    <row r="434" spans="2:65" s="1" customFormat="1" ht="24.15" customHeight="1">
      <c r="B434" s="131"/>
      <c r="C434" s="132" t="s">
        <v>774</v>
      </c>
      <c r="D434" s="132" t="s">
        <v>150</v>
      </c>
      <c r="E434" s="133" t="s">
        <v>664</v>
      </c>
      <c r="F434" s="134" t="s">
        <v>665</v>
      </c>
      <c r="G434" s="135" t="s">
        <v>219</v>
      </c>
      <c r="H434" s="136">
        <v>978.42</v>
      </c>
      <c r="I434" s="137"/>
      <c r="J434" s="138">
        <f>ROUND(I434*H434,2)</f>
        <v>0</v>
      </c>
      <c r="K434" s="134" t="s">
        <v>241</v>
      </c>
      <c r="L434" s="32"/>
      <c r="M434" s="139" t="s">
        <v>3</v>
      </c>
      <c r="N434" s="140" t="s">
        <v>43</v>
      </c>
      <c r="P434" s="141">
        <f>O434*H434</f>
        <v>0</v>
      </c>
      <c r="Q434" s="141">
        <v>0</v>
      </c>
      <c r="R434" s="141">
        <f>Q434*H434</f>
        <v>0</v>
      </c>
      <c r="S434" s="141">
        <v>0</v>
      </c>
      <c r="T434" s="142">
        <f>S434*H434</f>
        <v>0</v>
      </c>
      <c r="AR434" s="143" t="s">
        <v>173</v>
      </c>
      <c r="AT434" s="143" t="s">
        <v>150</v>
      </c>
      <c r="AU434" s="143" t="s">
        <v>82</v>
      </c>
      <c r="AY434" s="17" t="s">
        <v>147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7" t="s">
        <v>80</v>
      </c>
      <c r="BK434" s="144">
        <f>ROUND(I434*H434,2)</f>
        <v>0</v>
      </c>
      <c r="BL434" s="17" t="s">
        <v>173</v>
      </c>
      <c r="BM434" s="143" t="s">
        <v>1251</v>
      </c>
    </row>
    <row r="435" spans="2:65" s="1" customFormat="1">
      <c r="B435" s="32"/>
      <c r="D435" s="159" t="s">
        <v>243</v>
      </c>
      <c r="F435" s="160" t="s">
        <v>667</v>
      </c>
      <c r="I435" s="147"/>
      <c r="L435" s="32"/>
      <c r="M435" s="148"/>
      <c r="T435" s="53"/>
      <c r="AT435" s="17" t="s">
        <v>243</v>
      </c>
      <c r="AU435" s="17" t="s">
        <v>82</v>
      </c>
    </row>
    <row r="436" spans="2:65" s="12" customFormat="1">
      <c r="B436" s="149"/>
      <c r="D436" s="145" t="s">
        <v>165</v>
      </c>
      <c r="E436" s="150" t="s">
        <v>3</v>
      </c>
      <c r="F436" s="151" t="s">
        <v>1252</v>
      </c>
      <c r="H436" s="152">
        <v>978.42</v>
      </c>
      <c r="I436" s="153"/>
      <c r="L436" s="149"/>
      <c r="M436" s="154"/>
      <c r="T436" s="155"/>
      <c r="AT436" s="150" t="s">
        <v>165</v>
      </c>
      <c r="AU436" s="150" t="s">
        <v>82</v>
      </c>
      <c r="AV436" s="12" t="s">
        <v>82</v>
      </c>
      <c r="AW436" s="12" t="s">
        <v>33</v>
      </c>
      <c r="AX436" s="12" t="s">
        <v>80</v>
      </c>
      <c r="AY436" s="150" t="s">
        <v>147</v>
      </c>
    </row>
    <row r="437" spans="2:65" s="1" customFormat="1" ht="24.15" customHeight="1">
      <c r="B437" s="131"/>
      <c r="C437" s="132" t="s">
        <v>779</v>
      </c>
      <c r="D437" s="132" t="s">
        <v>150</v>
      </c>
      <c r="E437" s="133" t="s">
        <v>670</v>
      </c>
      <c r="F437" s="134" t="s">
        <v>671</v>
      </c>
      <c r="G437" s="135" t="s">
        <v>219</v>
      </c>
      <c r="H437" s="136">
        <v>39136.800000000003</v>
      </c>
      <c r="I437" s="137"/>
      <c r="J437" s="138">
        <f>ROUND(I437*H437,2)</f>
        <v>0</v>
      </c>
      <c r="K437" s="134" t="s">
        <v>241</v>
      </c>
      <c r="L437" s="32"/>
      <c r="M437" s="139" t="s">
        <v>3</v>
      </c>
      <c r="N437" s="140" t="s">
        <v>43</v>
      </c>
      <c r="P437" s="141">
        <f>O437*H437</f>
        <v>0</v>
      </c>
      <c r="Q437" s="141">
        <v>0</v>
      </c>
      <c r="R437" s="141">
        <f>Q437*H437</f>
        <v>0</v>
      </c>
      <c r="S437" s="141">
        <v>0</v>
      </c>
      <c r="T437" s="142">
        <f>S437*H437</f>
        <v>0</v>
      </c>
      <c r="AR437" s="143" t="s">
        <v>173</v>
      </c>
      <c r="AT437" s="143" t="s">
        <v>150</v>
      </c>
      <c r="AU437" s="143" t="s">
        <v>82</v>
      </c>
      <c r="AY437" s="17" t="s">
        <v>147</v>
      </c>
      <c r="BE437" s="144">
        <f>IF(N437="základní",J437,0)</f>
        <v>0</v>
      </c>
      <c r="BF437" s="144">
        <f>IF(N437="snížená",J437,0)</f>
        <v>0</v>
      </c>
      <c r="BG437" s="144">
        <f>IF(N437="zákl. přenesená",J437,0)</f>
        <v>0</v>
      </c>
      <c r="BH437" s="144">
        <f>IF(N437="sníž. přenesená",J437,0)</f>
        <v>0</v>
      </c>
      <c r="BI437" s="144">
        <f>IF(N437="nulová",J437,0)</f>
        <v>0</v>
      </c>
      <c r="BJ437" s="17" t="s">
        <v>80</v>
      </c>
      <c r="BK437" s="144">
        <f>ROUND(I437*H437,2)</f>
        <v>0</v>
      </c>
      <c r="BL437" s="17" t="s">
        <v>173</v>
      </c>
      <c r="BM437" s="143" t="s">
        <v>1253</v>
      </c>
    </row>
    <row r="438" spans="2:65" s="1" customFormat="1">
      <c r="B438" s="32"/>
      <c r="D438" s="159" t="s">
        <v>243</v>
      </c>
      <c r="F438" s="160" t="s">
        <v>673</v>
      </c>
      <c r="I438" s="147"/>
      <c r="L438" s="32"/>
      <c r="M438" s="148"/>
      <c r="T438" s="53"/>
      <c r="AT438" s="17" t="s">
        <v>243</v>
      </c>
      <c r="AU438" s="17" t="s">
        <v>82</v>
      </c>
    </row>
    <row r="439" spans="2:65" s="12" customFormat="1">
      <c r="B439" s="149"/>
      <c r="D439" s="145" t="s">
        <v>165</v>
      </c>
      <c r="E439" s="150" t="s">
        <v>3</v>
      </c>
      <c r="F439" s="151" t="s">
        <v>1252</v>
      </c>
      <c r="H439" s="152">
        <v>978.42</v>
      </c>
      <c r="I439" s="153"/>
      <c r="L439" s="149"/>
      <c r="M439" s="154"/>
      <c r="T439" s="155"/>
      <c r="AT439" s="150" t="s">
        <v>165</v>
      </c>
      <c r="AU439" s="150" t="s">
        <v>82</v>
      </c>
      <c r="AV439" s="12" t="s">
        <v>82</v>
      </c>
      <c r="AW439" s="12" t="s">
        <v>33</v>
      </c>
      <c r="AX439" s="12" t="s">
        <v>72</v>
      </c>
      <c r="AY439" s="150" t="s">
        <v>147</v>
      </c>
    </row>
    <row r="440" spans="2:65" s="12" customFormat="1">
      <c r="B440" s="149"/>
      <c r="D440" s="145" t="s">
        <v>165</v>
      </c>
      <c r="E440" s="150" t="s">
        <v>3</v>
      </c>
      <c r="F440" s="151" t="s">
        <v>1254</v>
      </c>
      <c r="H440" s="152">
        <v>39136.800000000003</v>
      </c>
      <c r="I440" s="153"/>
      <c r="L440" s="149"/>
      <c r="M440" s="154"/>
      <c r="T440" s="155"/>
      <c r="AT440" s="150" t="s">
        <v>165</v>
      </c>
      <c r="AU440" s="150" t="s">
        <v>82</v>
      </c>
      <c r="AV440" s="12" t="s">
        <v>82</v>
      </c>
      <c r="AW440" s="12" t="s">
        <v>33</v>
      </c>
      <c r="AX440" s="12" t="s">
        <v>80</v>
      </c>
      <c r="AY440" s="150" t="s">
        <v>147</v>
      </c>
    </row>
    <row r="441" spans="2:65" s="1" customFormat="1" ht="24.15" customHeight="1">
      <c r="B441" s="131"/>
      <c r="C441" s="132" t="s">
        <v>781</v>
      </c>
      <c r="D441" s="132" t="s">
        <v>150</v>
      </c>
      <c r="E441" s="133" t="s">
        <v>676</v>
      </c>
      <c r="F441" s="134" t="s">
        <v>677</v>
      </c>
      <c r="G441" s="135" t="s">
        <v>219</v>
      </c>
      <c r="H441" s="136">
        <v>978.42</v>
      </c>
      <c r="I441" s="137"/>
      <c r="J441" s="138">
        <f>ROUND(I441*H441,2)</f>
        <v>0</v>
      </c>
      <c r="K441" s="134" t="s">
        <v>241</v>
      </c>
      <c r="L441" s="32"/>
      <c r="M441" s="139" t="s">
        <v>3</v>
      </c>
      <c r="N441" s="140" t="s">
        <v>43</v>
      </c>
      <c r="P441" s="141">
        <f>O441*H441</f>
        <v>0</v>
      </c>
      <c r="Q441" s="141">
        <v>0</v>
      </c>
      <c r="R441" s="141">
        <f>Q441*H441</f>
        <v>0</v>
      </c>
      <c r="S441" s="141">
        <v>0</v>
      </c>
      <c r="T441" s="142">
        <f>S441*H441</f>
        <v>0</v>
      </c>
      <c r="AR441" s="143" t="s">
        <v>173</v>
      </c>
      <c r="AT441" s="143" t="s">
        <v>150</v>
      </c>
      <c r="AU441" s="143" t="s">
        <v>82</v>
      </c>
      <c r="AY441" s="17" t="s">
        <v>147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7" t="s">
        <v>80</v>
      </c>
      <c r="BK441" s="144">
        <f>ROUND(I441*H441,2)</f>
        <v>0</v>
      </c>
      <c r="BL441" s="17" t="s">
        <v>173</v>
      </c>
      <c r="BM441" s="143" t="s">
        <v>1255</v>
      </c>
    </row>
    <row r="442" spans="2:65" s="1" customFormat="1">
      <c r="B442" s="32"/>
      <c r="D442" s="159" t="s">
        <v>243</v>
      </c>
      <c r="F442" s="160" t="s">
        <v>679</v>
      </c>
      <c r="I442" s="147"/>
      <c r="L442" s="32"/>
      <c r="M442" s="148"/>
      <c r="T442" s="53"/>
      <c r="AT442" s="17" t="s">
        <v>243</v>
      </c>
      <c r="AU442" s="17" t="s">
        <v>82</v>
      </c>
    </row>
    <row r="443" spans="2:65" s="12" customFormat="1">
      <c r="B443" s="149"/>
      <c r="D443" s="145" t="s">
        <v>165</v>
      </c>
      <c r="E443" s="150" t="s">
        <v>3</v>
      </c>
      <c r="F443" s="151" t="s">
        <v>1252</v>
      </c>
      <c r="H443" s="152">
        <v>978.42</v>
      </c>
      <c r="I443" s="153"/>
      <c r="L443" s="149"/>
      <c r="M443" s="154"/>
      <c r="T443" s="155"/>
      <c r="AT443" s="150" t="s">
        <v>165</v>
      </c>
      <c r="AU443" s="150" t="s">
        <v>82</v>
      </c>
      <c r="AV443" s="12" t="s">
        <v>82</v>
      </c>
      <c r="AW443" s="12" t="s">
        <v>33</v>
      </c>
      <c r="AX443" s="12" t="s">
        <v>80</v>
      </c>
      <c r="AY443" s="150" t="s">
        <v>147</v>
      </c>
    </row>
    <row r="444" spans="2:65" s="1" customFormat="1" ht="24.15" customHeight="1">
      <c r="B444" s="131"/>
      <c r="C444" s="132" t="s">
        <v>788</v>
      </c>
      <c r="D444" s="132" t="s">
        <v>150</v>
      </c>
      <c r="E444" s="133" t="s">
        <v>681</v>
      </c>
      <c r="F444" s="134" t="s">
        <v>682</v>
      </c>
      <c r="G444" s="135" t="s">
        <v>219</v>
      </c>
      <c r="H444" s="136">
        <v>500</v>
      </c>
      <c r="I444" s="137"/>
      <c r="J444" s="138">
        <f>ROUND(I444*H444,2)</f>
        <v>0</v>
      </c>
      <c r="K444" s="134" t="s">
        <v>241</v>
      </c>
      <c r="L444" s="32"/>
      <c r="M444" s="139" t="s">
        <v>3</v>
      </c>
      <c r="N444" s="140" t="s">
        <v>43</v>
      </c>
      <c r="P444" s="141">
        <f>O444*H444</f>
        <v>0</v>
      </c>
      <c r="Q444" s="141">
        <v>2.1000000000000001E-4</v>
      </c>
      <c r="R444" s="141">
        <f>Q444*H444</f>
        <v>0.10500000000000001</v>
      </c>
      <c r="S444" s="141">
        <v>0</v>
      </c>
      <c r="T444" s="142">
        <f>S444*H444</f>
        <v>0</v>
      </c>
      <c r="AR444" s="143" t="s">
        <v>173</v>
      </c>
      <c r="AT444" s="143" t="s">
        <v>150</v>
      </c>
      <c r="AU444" s="143" t="s">
        <v>82</v>
      </c>
      <c r="AY444" s="17" t="s">
        <v>147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7" t="s">
        <v>80</v>
      </c>
      <c r="BK444" s="144">
        <f>ROUND(I444*H444,2)</f>
        <v>0</v>
      </c>
      <c r="BL444" s="17" t="s">
        <v>173</v>
      </c>
      <c r="BM444" s="143" t="s">
        <v>1256</v>
      </c>
    </row>
    <row r="445" spans="2:65" s="1" customFormat="1">
      <c r="B445" s="32"/>
      <c r="D445" s="159" t="s">
        <v>243</v>
      </c>
      <c r="F445" s="160" t="s">
        <v>684</v>
      </c>
      <c r="I445" s="147"/>
      <c r="L445" s="32"/>
      <c r="M445" s="148"/>
      <c r="T445" s="53"/>
      <c r="AT445" s="17" t="s">
        <v>243</v>
      </c>
      <c r="AU445" s="17" t="s">
        <v>82</v>
      </c>
    </row>
    <row r="446" spans="2:65" s="12" customFormat="1">
      <c r="B446" s="149"/>
      <c r="D446" s="145" t="s">
        <v>165</v>
      </c>
      <c r="E446" s="150" t="s">
        <v>3</v>
      </c>
      <c r="F446" s="151" t="s">
        <v>1257</v>
      </c>
      <c r="H446" s="152">
        <v>500</v>
      </c>
      <c r="I446" s="153"/>
      <c r="L446" s="149"/>
      <c r="M446" s="154"/>
      <c r="T446" s="155"/>
      <c r="AT446" s="150" t="s">
        <v>165</v>
      </c>
      <c r="AU446" s="150" t="s">
        <v>82</v>
      </c>
      <c r="AV446" s="12" t="s">
        <v>82</v>
      </c>
      <c r="AW446" s="12" t="s">
        <v>33</v>
      </c>
      <c r="AX446" s="12" t="s">
        <v>80</v>
      </c>
      <c r="AY446" s="150" t="s">
        <v>147</v>
      </c>
    </row>
    <row r="447" spans="2:65" s="1" customFormat="1" ht="24.15" customHeight="1">
      <c r="B447" s="131"/>
      <c r="C447" s="132" t="s">
        <v>796</v>
      </c>
      <c r="D447" s="132" t="s">
        <v>150</v>
      </c>
      <c r="E447" s="133" t="s">
        <v>687</v>
      </c>
      <c r="F447" s="134" t="s">
        <v>688</v>
      </c>
      <c r="G447" s="135" t="s">
        <v>219</v>
      </c>
      <c r="H447" s="136">
        <v>350</v>
      </c>
      <c r="I447" s="137"/>
      <c r="J447" s="138">
        <f>ROUND(I447*H447,2)</f>
        <v>0</v>
      </c>
      <c r="K447" s="134" t="s">
        <v>241</v>
      </c>
      <c r="L447" s="32"/>
      <c r="M447" s="139" t="s">
        <v>3</v>
      </c>
      <c r="N447" s="140" t="s">
        <v>43</v>
      </c>
      <c r="P447" s="141">
        <f>O447*H447</f>
        <v>0</v>
      </c>
      <c r="Q447" s="141">
        <v>4.0000000000000003E-5</v>
      </c>
      <c r="R447" s="141">
        <f>Q447*H447</f>
        <v>1.4E-2</v>
      </c>
      <c r="S447" s="141">
        <v>0</v>
      </c>
      <c r="T447" s="142">
        <f>S447*H447</f>
        <v>0</v>
      </c>
      <c r="AR447" s="143" t="s">
        <v>173</v>
      </c>
      <c r="AT447" s="143" t="s">
        <v>150</v>
      </c>
      <c r="AU447" s="143" t="s">
        <v>82</v>
      </c>
      <c r="AY447" s="17" t="s">
        <v>147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80</v>
      </c>
      <c r="BK447" s="144">
        <f>ROUND(I447*H447,2)</f>
        <v>0</v>
      </c>
      <c r="BL447" s="17" t="s">
        <v>173</v>
      </c>
      <c r="BM447" s="143" t="s">
        <v>1258</v>
      </c>
    </row>
    <row r="448" spans="2:65" s="1" customFormat="1">
      <c r="B448" s="32"/>
      <c r="D448" s="159" t="s">
        <v>243</v>
      </c>
      <c r="F448" s="160" t="s">
        <v>690</v>
      </c>
      <c r="I448" s="147"/>
      <c r="L448" s="32"/>
      <c r="M448" s="148"/>
      <c r="T448" s="53"/>
      <c r="AT448" s="17" t="s">
        <v>243</v>
      </c>
      <c r="AU448" s="17" t="s">
        <v>82</v>
      </c>
    </row>
    <row r="449" spans="2:65" s="12" customFormat="1">
      <c r="B449" s="149"/>
      <c r="D449" s="145" t="s">
        <v>165</v>
      </c>
      <c r="E449" s="150" t="s">
        <v>3</v>
      </c>
      <c r="F449" s="151" t="s">
        <v>1259</v>
      </c>
      <c r="H449" s="152">
        <v>350</v>
      </c>
      <c r="I449" s="153"/>
      <c r="L449" s="149"/>
      <c r="M449" s="154"/>
      <c r="T449" s="155"/>
      <c r="AT449" s="150" t="s">
        <v>165</v>
      </c>
      <c r="AU449" s="150" t="s">
        <v>82</v>
      </c>
      <c r="AV449" s="12" t="s">
        <v>82</v>
      </c>
      <c r="AW449" s="12" t="s">
        <v>33</v>
      </c>
      <c r="AX449" s="12" t="s">
        <v>80</v>
      </c>
      <c r="AY449" s="150" t="s">
        <v>147</v>
      </c>
    </row>
    <row r="450" spans="2:65" s="1" customFormat="1" ht="16.5" customHeight="1">
      <c r="B450" s="131"/>
      <c r="C450" s="181" t="s">
        <v>803</v>
      </c>
      <c r="D450" s="181" t="s">
        <v>474</v>
      </c>
      <c r="E450" s="182" t="s">
        <v>1260</v>
      </c>
      <c r="F450" s="183" t="s">
        <v>693</v>
      </c>
      <c r="G450" s="184" t="s">
        <v>366</v>
      </c>
      <c r="H450" s="185">
        <v>350</v>
      </c>
      <c r="I450" s="186"/>
      <c r="J450" s="187">
        <f>ROUND(I450*H450,2)</f>
        <v>0</v>
      </c>
      <c r="K450" s="183" t="s">
        <v>573</v>
      </c>
      <c r="L450" s="188"/>
      <c r="M450" s="189" t="s">
        <v>3</v>
      </c>
      <c r="N450" s="190" t="s">
        <v>43</v>
      </c>
      <c r="P450" s="141">
        <f>O450*H450</f>
        <v>0</v>
      </c>
      <c r="Q450" s="141">
        <v>1.2E-2</v>
      </c>
      <c r="R450" s="141">
        <f>Q450*H450</f>
        <v>4.2</v>
      </c>
      <c r="S450" s="141">
        <v>0</v>
      </c>
      <c r="T450" s="142">
        <f>S450*H450</f>
        <v>0</v>
      </c>
      <c r="AR450" s="143" t="s">
        <v>194</v>
      </c>
      <c r="AT450" s="143" t="s">
        <v>474</v>
      </c>
      <c r="AU450" s="143" t="s">
        <v>82</v>
      </c>
      <c r="AY450" s="17" t="s">
        <v>147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80</v>
      </c>
      <c r="BK450" s="144">
        <f>ROUND(I450*H450,2)</f>
        <v>0</v>
      </c>
      <c r="BL450" s="17" t="s">
        <v>173</v>
      </c>
      <c r="BM450" s="143" t="s">
        <v>1261</v>
      </c>
    </row>
    <row r="451" spans="2:65" s="1" customFormat="1" ht="16.5" customHeight="1">
      <c r="B451" s="131"/>
      <c r="C451" s="181" t="s">
        <v>808</v>
      </c>
      <c r="D451" s="181" t="s">
        <v>474</v>
      </c>
      <c r="E451" s="182" t="s">
        <v>1262</v>
      </c>
      <c r="F451" s="183" t="s">
        <v>1263</v>
      </c>
      <c r="G451" s="184" t="s">
        <v>366</v>
      </c>
      <c r="H451" s="185">
        <v>350</v>
      </c>
      <c r="I451" s="186"/>
      <c r="J451" s="187">
        <f>ROUND(I451*H451,2)</f>
        <v>0</v>
      </c>
      <c r="K451" s="183" t="s">
        <v>573</v>
      </c>
      <c r="L451" s="188"/>
      <c r="M451" s="189" t="s">
        <v>3</v>
      </c>
      <c r="N451" s="190" t="s">
        <v>43</v>
      </c>
      <c r="P451" s="141">
        <f>O451*H451</f>
        <v>0</v>
      </c>
      <c r="Q451" s="141">
        <v>1.2E-2</v>
      </c>
      <c r="R451" s="141">
        <f>Q451*H451</f>
        <v>4.2</v>
      </c>
      <c r="S451" s="141">
        <v>0</v>
      </c>
      <c r="T451" s="142">
        <f>S451*H451</f>
        <v>0</v>
      </c>
      <c r="AR451" s="143" t="s">
        <v>194</v>
      </c>
      <c r="AT451" s="143" t="s">
        <v>474</v>
      </c>
      <c r="AU451" s="143" t="s">
        <v>82</v>
      </c>
      <c r="AY451" s="17" t="s">
        <v>147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7" t="s">
        <v>80</v>
      </c>
      <c r="BK451" s="144">
        <f>ROUND(I451*H451,2)</f>
        <v>0</v>
      </c>
      <c r="BL451" s="17" t="s">
        <v>173</v>
      </c>
      <c r="BM451" s="143" t="s">
        <v>1264</v>
      </c>
    </row>
    <row r="452" spans="2:65" s="11" customFormat="1" ht="22.95" customHeight="1">
      <c r="B452" s="119"/>
      <c r="D452" s="120" t="s">
        <v>71</v>
      </c>
      <c r="E452" s="129" t="s">
        <v>695</v>
      </c>
      <c r="F452" s="129" t="s">
        <v>696</v>
      </c>
      <c r="I452" s="122"/>
      <c r="J452" s="130">
        <f>BK452</f>
        <v>0</v>
      </c>
      <c r="L452" s="119"/>
      <c r="M452" s="124"/>
      <c r="P452" s="125">
        <f>SUM(P453:P454)</f>
        <v>0</v>
      </c>
      <c r="R452" s="125">
        <f>SUM(R453:R454)</f>
        <v>0</v>
      </c>
      <c r="T452" s="126">
        <f>SUM(T453:T454)</f>
        <v>0</v>
      </c>
      <c r="AR452" s="120" t="s">
        <v>80</v>
      </c>
      <c r="AT452" s="127" t="s">
        <v>71</v>
      </c>
      <c r="AU452" s="127" t="s">
        <v>80</v>
      </c>
      <c r="AY452" s="120" t="s">
        <v>147</v>
      </c>
      <c r="BK452" s="128">
        <f>SUM(BK453:BK454)</f>
        <v>0</v>
      </c>
    </row>
    <row r="453" spans="2:65" s="1" customFormat="1" ht="33" customHeight="1">
      <c r="B453" s="131"/>
      <c r="C453" s="132" t="s">
        <v>813</v>
      </c>
      <c r="D453" s="132" t="s">
        <v>150</v>
      </c>
      <c r="E453" s="133" t="s">
        <v>698</v>
      </c>
      <c r="F453" s="134" t="s">
        <v>699</v>
      </c>
      <c r="G453" s="135" t="s">
        <v>259</v>
      </c>
      <c r="H453" s="136">
        <v>1858.441</v>
      </c>
      <c r="I453" s="137"/>
      <c r="J453" s="138">
        <f>ROUND(I453*H453,2)</f>
        <v>0</v>
      </c>
      <c r="K453" s="134" t="s">
        <v>241</v>
      </c>
      <c r="L453" s="32"/>
      <c r="M453" s="139" t="s">
        <v>3</v>
      </c>
      <c r="N453" s="140" t="s">
        <v>43</v>
      </c>
      <c r="P453" s="141">
        <f>O453*H453</f>
        <v>0</v>
      </c>
      <c r="Q453" s="141">
        <v>0</v>
      </c>
      <c r="R453" s="141">
        <f>Q453*H453</f>
        <v>0</v>
      </c>
      <c r="S453" s="141">
        <v>0</v>
      </c>
      <c r="T453" s="142">
        <f>S453*H453</f>
        <v>0</v>
      </c>
      <c r="AR453" s="143" t="s">
        <v>173</v>
      </c>
      <c r="AT453" s="143" t="s">
        <v>150</v>
      </c>
      <c r="AU453" s="143" t="s">
        <v>82</v>
      </c>
      <c r="AY453" s="17" t="s">
        <v>147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7" t="s">
        <v>80</v>
      </c>
      <c r="BK453" s="144">
        <f>ROUND(I453*H453,2)</f>
        <v>0</v>
      </c>
      <c r="BL453" s="17" t="s">
        <v>173</v>
      </c>
      <c r="BM453" s="143" t="s">
        <v>1265</v>
      </c>
    </row>
    <row r="454" spans="2:65" s="1" customFormat="1">
      <c r="B454" s="32"/>
      <c r="D454" s="159" t="s">
        <v>243</v>
      </c>
      <c r="F454" s="160" t="s">
        <v>701</v>
      </c>
      <c r="I454" s="147"/>
      <c r="L454" s="32"/>
      <c r="M454" s="148"/>
      <c r="T454" s="53"/>
      <c r="AT454" s="17" t="s">
        <v>243</v>
      </c>
      <c r="AU454" s="17" t="s">
        <v>82</v>
      </c>
    </row>
    <row r="455" spans="2:65" s="11" customFormat="1" ht="25.95" customHeight="1">
      <c r="B455" s="119"/>
      <c r="D455" s="120" t="s">
        <v>71</v>
      </c>
      <c r="E455" s="121" t="s">
        <v>702</v>
      </c>
      <c r="F455" s="121" t="s">
        <v>703</v>
      </c>
      <c r="I455" s="122"/>
      <c r="J455" s="123">
        <f>BK455</f>
        <v>0</v>
      </c>
      <c r="L455" s="119"/>
      <c r="M455" s="124"/>
      <c r="P455" s="125">
        <f>P456+P516+P518+P541+P574+P607</f>
        <v>0</v>
      </c>
      <c r="R455" s="125">
        <f>R456+R516+R518+R541+R574+R607</f>
        <v>9.1798033200000013</v>
      </c>
      <c r="T455" s="126">
        <f>T456+T516+T518+T541+T574+T607</f>
        <v>3.0717449999999997E-2</v>
      </c>
      <c r="AR455" s="120" t="s">
        <v>82</v>
      </c>
      <c r="AT455" s="127" t="s">
        <v>71</v>
      </c>
      <c r="AU455" s="127" t="s">
        <v>72</v>
      </c>
      <c r="AY455" s="120" t="s">
        <v>147</v>
      </c>
      <c r="BK455" s="128">
        <f>BK456+BK516+BK518+BK541+BK574+BK607</f>
        <v>0</v>
      </c>
    </row>
    <row r="456" spans="2:65" s="11" customFormat="1" ht="22.95" customHeight="1">
      <c r="B456" s="119"/>
      <c r="D456" s="120" t="s">
        <v>71</v>
      </c>
      <c r="E456" s="129" t="s">
        <v>704</v>
      </c>
      <c r="F456" s="129" t="s">
        <v>705</v>
      </c>
      <c r="I456" s="122"/>
      <c r="J456" s="130">
        <f>BK456</f>
        <v>0</v>
      </c>
      <c r="L456" s="119"/>
      <c r="M456" s="124"/>
      <c r="P456" s="125">
        <f>SUM(P457:P515)</f>
        <v>0</v>
      </c>
      <c r="R456" s="125">
        <f>SUM(R457:R515)</f>
        <v>0.65345750000000014</v>
      </c>
      <c r="T456" s="126">
        <f>SUM(T457:T515)</f>
        <v>0</v>
      </c>
      <c r="AR456" s="120" t="s">
        <v>82</v>
      </c>
      <c r="AT456" s="127" t="s">
        <v>71</v>
      </c>
      <c r="AU456" s="127" t="s">
        <v>80</v>
      </c>
      <c r="AY456" s="120" t="s">
        <v>147</v>
      </c>
      <c r="BK456" s="128">
        <f>SUM(BK457:BK515)</f>
        <v>0</v>
      </c>
    </row>
    <row r="457" spans="2:65" s="1" customFormat="1" ht="21.75" customHeight="1">
      <c r="B457" s="131"/>
      <c r="C457" s="132" t="s">
        <v>819</v>
      </c>
      <c r="D457" s="132" t="s">
        <v>150</v>
      </c>
      <c r="E457" s="133" t="s">
        <v>707</v>
      </c>
      <c r="F457" s="134" t="s">
        <v>708</v>
      </c>
      <c r="G457" s="135" t="s">
        <v>219</v>
      </c>
      <c r="H457" s="136">
        <v>59.81</v>
      </c>
      <c r="I457" s="137"/>
      <c r="J457" s="138">
        <f>ROUND(I457*H457,2)</f>
        <v>0</v>
      </c>
      <c r="K457" s="134" t="s">
        <v>241</v>
      </c>
      <c r="L457" s="32"/>
      <c r="M457" s="139" t="s">
        <v>3</v>
      </c>
      <c r="N457" s="140" t="s">
        <v>43</v>
      </c>
      <c r="P457" s="141">
        <f>O457*H457</f>
        <v>0</v>
      </c>
      <c r="Q457" s="141">
        <v>0</v>
      </c>
      <c r="R457" s="141">
        <f>Q457*H457</f>
        <v>0</v>
      </c>
      <c r="S457" s="141">
        <v>0</v>
      </c>
      <c r="T457" s="142">
        <f>S457*H457</f>
        <v>0</v>
      </c>
      <c r="AR457" s="143" t="s">
        <v>528</v>
      </c>
      <c r="AT457" s="143" t="s">
        <v>150</v>
      </c>
      <c r="AU457" s="143" t="s">
        <v>82</v>
      </c>
      <c r="AY457" s="17" t="s">
        <v>147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80</v>
      </c>
      <c r="BK457" s="144">
        <f>ROUND(I457*H457,2)</f>
        <v>0</v>
      </c>
      <c r="BL457" s="17" t="s">
        <v>528</v>
      </c>
      <c r="BM457" s="143" t="s">
        <v>1266</v>
      </c>
    </row>
    <row r="458" spans="2:65" s="1" customFormat="1">
      <c r="B458" s="32"/>
      <c r="D458" s="159" t="s">
        <v>243</v>
      </c>
      <c r="F458" s="160" t="s">
        <v>710</v>
      </c>
      <c r="I458" s="147"/>
      <c r="L458" s="32"/>
      <c r="M458" s="148"/>
      <c r="T458" s="53"/>
      <c r="AT458" s="17" t="s">
        <v>243</v>
      </c>
      <c r="AU458" s="17" t="s">
        <v>82</v>
      </c>
    </row>
    <row r="459" spans="2:65" s="13" customFormat="1">
      <c r="B459" s="161"/>
      <c r="D459" s="145" t="s">
        <v>165</v>
      </c>
      <c r="E459" s="162" t="s">
        <v>3</v>
      </c>
      <c r="F459" s="163" t="s">
        <v>432</v>
      </c>
      <c r="H459" s="162" t="s">
        <v>3</v>
      </c>
      <c r="I459" s="164"/>
      <c r="L459" s="161"/>
      <c r="M459" s="165"/>
      <c r="T459" s="166"/>
      <c r="AT459" s="162" t="s">
        <v>165</v>
      </c>
      <c r="AU459" s="162" t="s">
        <v>82</v>
      </c>
      <c r="AV459" s="13" t="s">
        <v>80</v>
      </c>
      <c r="AW459" s="13" t="s">
        <v>33</v>
      </c>
      <c r="AX459" s="13" t="s">
        <v>72</v>
      </c>
      <c r="AY459" s="162" t="s">
        <v>147</v>
      </c>
    </row>
    <row r="460" spans="2:65" s="13" customFormat="1">
      <c r="B460" s="161"/>
      <c r="D460" s="145" t="s">
        <v>165</v>
      </c>
      <c r="E460" s="162" t="s">
        <v>3</v>
      </c>
      <c r="F460" s="163" t="s">
        <v>1267</v>
      </c>
      <c r="H460" s="162" t="s">
        <v>3</v>
      </c>
      <c r="I460" s="164"/>
      <c r="L460" s="161"/>
      <c r="M460" s="165"/>
      <c r="T460" s="166"/>
      <c r="AT460" s="162" t="s">
        <v>165</v>
      </c>
      <c r="AU460" s="162" t="s">
        <v>82</v>
      </c>
      <c r="AV460" s="13" t="s">
        <v>80</v>
      </c>
      <c r="AW460" s="13" t="s">
        <v>33</v>
      </c>
      <c r="AX460" s="13" t="s">
        <v>72</v>
      </c>
      <c r="AY460" s="162" t="s">
        <v>147</v>
      </c>
    </row>
    <row r="461" spans="2:65" s="12" customFormat="1">
      <c r="B461" s="149"/>
      <c r="D461" s="145" t="s">
        <v>165</v>
      </c>
      <c r="E461" s="150" t="s">
        <v>3</v>
      </c>
      <c r="F461" s="151" t="s">
        <v>1268</v>
      </c>
      <c r="H461" s="152">
        <v>41.534999999999997</v>
      </c>
      <c r="I461" s="153"/>
      <c r="L461" s="149"/>
      <c r="M461" s="154"/>
      <c r="T461" s="155"/>
      <c r="AT461" s="150" t="s">
        <v>165</v>
      </c>
      <c r="AU461" s="150" t="s">
        <v>82</v>
      </c>
      <c r="AV461" s="12" t="s">
        <v>82</v>
      </c>
      <c r="AW461" s="12" t="s">
        <v>33</v>
      </c>
      <c r="AX461" s="12" t="s">
        <v>72</v>
      </c>
      <c r="AY461" s="150" t="s">
        <v>147</v>
      </c>
    </row>
    <row r="462" spans="2:65" s="12" customFormat="1">
      <c r="B462" s="149"/>
      <c r="D462" s="145" t="s">
        <v>165</v>
      </c>
      <c r="E462" s="150" t="s">
        <v>3</v>
      </c>
      <c r="F462" s="151" t="s">
        <v>1269</v>
      </c>
      <c r="H462" s="152">
        <v>18.274999999999999</v>
      </c>
      <c r="I462" s="153"/>
      <c r="L462" s="149"/>
      <c r="M462" s="154"/>
      <c r="T462" s="155"/>
      <c r="AT462" s="150" t="s">
        <v>165</v>
      </c>
      <c r="AU462" s="150" t="s">
        <v>82</v>
      </c>
      <c r="AV462" s="12" t="s">
        <v>82</v>
      </c>
      <c r="AW462" s="12" t="s">
        <v>33</v>
      </c>
      <c r="AX462" s="12" t="s">
        <v>72</v>
      </c>
      <c r="AY462" s="150" t="s">
        <v>147</v>
      </c>
    </row>
    <row r="463" spans="2:65" s="14" customFormat="1">
      <c r="B463" s="167"/>
      <c r="D463" s="145" t="s">
        <v>165</v>
      </c>
      <c r="E463" s="168" t="s">
        <v>3</v>
      </c>
      <c r="F463" s="169" t="s">
        <v>247</v>
      </c>
      <c r="H463" s="170">
        <v>59.809999999999995</v>
      </c>
      <c r="I463" s="171"/>
      <c r="L463" s="167"/>
      <c r="M463" s="172"/>
      <c r="T463" s="173"/>
      <c r="AT463" s="168" t="s">
        <v>165</v>
      </c>
      <c r="AU463" s="168" t="s">
        <v>82</v>
      </c>
      <c r="AV463" s="14" t="s">
        <v>173</v>
      </c>
      <c r="AW463" s="14" t="s">
        <v>33</v>
      </c>
      <c r="AX463" s="14" t="s">
        <v>80</v>
      </c>
      <c r="AY463" s="168" t="s">
        <v>147</v>
      </c>
    </row>
    <row r="464" spans="2:65" s="1" customFormat="1" ht="16.5" customHeight="1">
      <c r="B464" s="131"/>
      <c r="C464" s="181" t="s">
        <v>825</v>
      </c>
      <c r="D464" s="181" t="s">
        <v>474</v>
      </c>
      <c r="E464" s="182" t="s">
        <v>714</v>
      </c>
      <c r="F464" s="183" t="s">
        <v>715</v>
      </c>
      <c r="G464" s="184" t="s">
        <v>716</v>
      </c>
      <c r="H464" s="185">
        <v>59.81</v>
      </c>
      <c r="I464" s="186"/>
      <c r="J464" s="187">
        <f>ROUND(I464*H464,2)</f>
        <v>0</v>
      </c>
      <c r="K464" s="183" t="s">
        <v>241</v>
      </c>
      <c r="L464" s="188"/>
      <c r="M464" s="189" t="s">
        <v>3</v>
      </c>
      <c r="N464" s="190" t="s">
        <v>43</v>
      </c>
      <c r="P464" s="141">
        <f>O464*H464</f>
        <v>0</v>
      </c>
      <c r="Q464" s="141">
        <v>1E-3</v>
      </c>
      <c r="R464" s="141">
        <f>Q464*H464</f>
        <v>5.9810000000000002E-2</v>
      </c>
      <c r="S464" s="141">
        <v>0</v>
      </c>
      <c r="T464" s="142">
        <f>S464*H464</f>
        <v>0</v>
      </c>
      <c r="AR464" s="143" t="s">
        <v>630</v>
      </c>
      <c r="AT464" s="143" t="s">
        <v>474</v>
      </c>
      <c r="AU464" s="143" t="s">
        <v>82</v>
      </c>
      <c r="AY464" s="17" t="s">
        <v>147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80</v>
      </c>
      <c r="BK464" s="144">
        <f>ROUND(I464*H464,2)</f>
        <v>0</v>
      </c>
      <c r="BL464" s="17" t="s">
        <v>528</v>
      </c>
      <c r="BM464" s="143" t="s">
        <v>1270</v>
      </c>
    </row>
    <row r="465" spans="2:65" s="1" customFormat="1" ht="21.75" customHeight="1">
      <c r="B465" s="131"/>
      <c r="C465" s="132" t="s">
        <v>831</v>
      </c>
      <c r="D465" s="132" t="s">
        <v>150</v>
      </c>
      <c r="E465" s="133" t="s">
        <v>719</v>
      </c>
      <c r="F465" s="134" t="s">
        <v>720</v>
      </c>
      <c r="G465" s="135" t="s">
        <v>219</v>
      </c>
      <c r="H465" s="136">
        <v>231.93</v>
      </c>
      <c r="I465" s="137"/>
      <c r="J465" s="138">
        <f>ROUND(I465*H465,2)</f>
        <v>0</v>
      </c>
      <c r="K465" s="134" t="s">
        <v>241</v>
      </c>
      <c r="L465" s="32"/>
      <c r="M465" s="139" t="s">
        <v>3</v>
      </c>
      <c r="N465" s="140" t="s">
        <v>43</v>
      </c>
      <c r="P465" s="141">
        <f>O465*H465</f>
        <v>0</v>
      </c>
      <c r="Q465" s="141">
        <v>0</v>
      </c>
      <c r="R465" s="141">
        <f>Q465*H465</f>
        <v>0</v>
      </c>
      <c r="S465" s="141">
        <v>0</v>
      </c>
      <c r="T465" s="142">
        <f>S465*H465</f>
        <v>0</v>
      </c>
      <c r="AR465" s="143" t="s">
        <v>528</v>
      </c>
      <c r="AT465" s="143" t="s">
        <v>150</v>
      </c>
      <c r="AU465" s="143" t="s">
        <v>82</v>
      </c>
      <c r="AY465" s="17" t="s">
        <v>147</v>
      </c>
      <c r="BE465" s="144">
        <f>IF(N465="základní",J465,0)</f>
        <v>0</v>
      </c>
      <c r="BF465" s="144">
        <f>IF(N465="snížená",J465,0)</f>
        <v>0</v>
      </c>
      <c r="BG465" s="144">
        <f>IF(N465="zákl. přenesená",J465,0)</f>
        <v>0</v>
      </c>
      <c r="BH465" s="144">
        <f>IF(N465="sníž. přenesená",J465,0)</f>
        <v>0</v>
      </c>
      <c r="BI465" s="144">
        <f>IF(N465="nulová",J465,0)</f>
        <v>0</v>
      </c>
      <c r="BJ465" s="17" t="s">
        <v>80</v>
      </c>
      <c r="BK465" s="144">
        <f>ROUND(I465*H465,2)</f>
        <v>0</v>
      </c>
      <c r="BL465" s="17" t="s">
        <v>528</v>
      </c>
      <c r="BM465" s="143" t="s">
        <v>1271</v>
      </c>
    </row>
    <row r="466" spans="2:65" s="1" customFormat="1">
      <c r="B466" s="32"/>
      <c r="D466" s="159" t="s">
        <v>243</v>
      </c>
      <c r="F466" s="160" t="s">
        <v>722</v>
      </c>
      <c r="I466" s="147"/>
      <c r="L466" s="32"/>
      <c r="M466" s="148"/>
      <c r="T466" s="53"/>
      <c r="AT466" s="17" t="s">
        <v>243</v>
      </c>
      <c r="AU466" s="17" t="s">
        <v>82</v>
      </c>
    </row>
    <row r="467" spans="2:65" s="13" customFormat="1">
      <c r="B467" s="161"/>
      <c r="D467" s="145" t="s">
        <v>165</v>
      </c>
      <c r="E467" s="162" t="s">
        <v>3</v>
      </c>
      <c r="F467" s="163" t="s">
        <v>432</v>
      </c>
      <c r="H467" s="162" t="s">
        <v>3</v>
      </c>
      <c r="I467" s="164"/>
      <c r="L467" s="161"/>
      <c r="M467" s="165"/>
      <c r="T467" s="166"/>
      <c r="AT467" s="162" t="s">
        <v>165</v>
      </c>
      <c r="AU467" s="162" t="s">
        <v>82</v>
      </c>
      <c r="AV467" s="13" t="s">
        <v>80</v>
      </c>
      <c r="AW467" s="13" t="s">
        <v>33</v>
      </c>
      <c r="AX467" s="13" t="s">
        <v>72</v>
      </c>
      <c r="AY467" s="162" t="s">
        <v>147</v>
      </c>
    </row>
    <row r="468" spans="2:65" s="13" customFormat="1">
      <c r="B468" s="161"/>
      <c r="D468" s="145" t="s">
        <v>165</v>
      </c>
      <c r="E468" s="162" t="s">
        <v>3</v>
      </c>
      <c r="F468" s="163" t="s">
        <v>1267</v>
      </c>
      <c r="H468" s="162" t="s">
        <v>3</v>
      </c>
      <c r="I468" s="164"/>
      <c r="L468" s="161"/>
      <c r="M468" s="165"/>
      <c r="T468" s="166"/>
      <c r="AT468" s="162" t="s">
        <v>165</v>
      </c>
      <c r="AU468" s="162" t="s">
        <v>82</v>
      </c>
      <c r="AV468" s="13" t="s">
        <v>80</v>
      </c>
      <c r="AW468" s="13" t="s">
        <v>33</v>
      </c>
      <c r="AX468" s="13" t="s">
        <v>72</v>
      </c>
      <c r="AY468" s="162" t="s">
        <v>147</v>
      </c>
    </row>
    <row r="469" spans="2:65" s="12" customFormat="1">
      <c r="B469" s="149"/>
      <c r="D469" s="145" t="s">
        <v>165</v>
      </c>
      <c r="E469" s="150" t="s">
        <v>3</v>
      </c>
      <c r="F469" s="151" t="s">
        <v>1272</v>
      </c>
      <c r="H469" s="152">
        <v>166.14</v>
      </c>
      <c r="I469" s="153"/>
      <c r="L469" s="149"/>
      <c r="M469" s="154"/>
      <c r="T469" s="155"/>
      <c r="AT469" s="150" t="s">
        <v>165</v>
      </c>
      <c r="AU469" s="150" t="s">
        <v>82</v>
      </c>
      <c r="AV469" s="12" t="s">
        <v>82</v>
      </c>
      <c r="AW469" s="12" t="s">
        <v>33</v>
      </c>
      <c r="AX469" s="12" t="s">
        <v>72</v>
      </c>
      <c r="AY469" s="150" t="s">
        <v>147</v>
      </c>
    </row>
    <row r="470" spans="2:65" s="12" customFormat="1">
      <c r="B470" s="149"/>
      <c r="D470" s="145" t="s">
        <v>165</v>
      </c>
      <c r="E470" s="150" t="s">
        <v>3</v>
      </c>
      <c r="F470" s="151" t="s">
        <v>1273</v>
      </c>
      <c r="H470" s="152">
        <v>65.790000000000006</v>
      </c>
      <c r="I470" s="153"/>
      <c r="L470" s="149"/>
      <c r="M470" s="154"/>
      <c r="T470" s="155"/>
      <c r="AT470" s="150" t="s">
        <v>165</v>
      </c>
      <c r="AU470" s="150" t="s">
        <v>82</v>
      </c>
      <c r="AV470" s="12" t="s">
        <v>82</v>
      </c>
      <c r="AW470" s="12" t="s">
        <v>33</v>
      </c>
      <c r="AX470" s="12" t="s">
        <v>72</v>
      </c>
      <c r="AY470" s="150" t="s">
        <v>147</v>
      </c>
    </row>
    <row r="471" spans="2:65" s="14" customFormat="1">
      <c r="B471" s="167"/>
      <c r="D471" s="145" t="s">
        <v>165</v>
      </c>
      <c r="E471" s="168" t="s">
        <v>3</v>
      </c>
      <c r="F471" s="169" t="s">
        <v>247</v>
      </c>
      <c r="H471" s="170">
        <v>231.93</v>
      </c>
      <c r="I471" s="171"/>
      <c r="L471" s="167"/>
      <c r="M471" s="172"/>
      <c r="T471" s="173"/>
      <c r="AT471" s="168" t="s">
        <v>165</v>
      </c>
      <c r="AU471" s="168" t="s">
        <v>82</v>
      </c>
      <c r="AV471" s="14" t="s">
        <v>173</v>
      </c>
      <c r="AW471" s="14" t="s">
        <v>33</v>
      </c>
      <c r="AX471" s="14" t="s">
        <v>80</v>
      </c>
      <c r="AY471" s="168" t="s">
        <v>147</v>
      </c>
    </row>
    <row r="472" spans="2:65" s="1" customFormat="1" ht="16.5" customHeight="1">
      <c r="B472" s="131"/>
      <c r="C472" s="181" t="s">
        <v>835</v>
      </c>
      <c r="D472" s="181" t="s">
        <v>474</v>
      </c>
      <c r="E472" s="182" t="s">
        <v>714</v>
      </c>
      <c r="F472" s="183" t="s">
        <v>715</v>
      </c>
      <c r="G472" s="184" t="s">
        <v>716</v>
      </c>
      <c r="H472" s="185">
        <v>231.93</v>
      </c>
      <c r="I472" s="186"/>
      <c r="J472" s="187">
        <f>ROUND(I472*H472,2)</f>
        <v>0</v>
      </c>
      <c r="K472" s="183" t="s">
        <v>241</v>
      </c>
      <c r="L472" s="188"/>
      <c r="M472" s="189" t="s">
        <v>3</v>
      </c>
      <c r="N472" s="190" t="s">
        <v>43</v>
      </c>
      <c r="P472" s="141">
        <f>O472*H472</f>
        <v>0</v>
      </c>
      <c r="Q472" s="141">
        <v>1E-3</v>
      </c>
      <c r="R472" s="141">
        <f>Q472*H472</f>
        <v>0.23193000000000003</v>
      </c>
      <c r="S472" s="141">
        <v>0</v>
      </c>
      <c r="T472" s="142">
        <f>S472*H472</f>
        <v>0</v>
      </c>
      <c r="AR472" s="143" t="s">
        <v>630</v>
      </c>
      <c r="AT472" s="143" t="s">
        <v>474</v>
      </c>
      <c r="AU472" s="143" t="s">
        <v>82</v>
      </c>
      <c r="AY472" s="17" t="s">
        <v>147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80</v>
      </c>
      <c r="BK472" s="144">
        <f>ROUND(I472*H472,2)</f>
        <v>0</v>
      </c>
      <c r="BL472" s="17" t="s">
        <v>528</v>
      </c>
      <c r="BM472" s="143" t="s">
        <v>1274</v>
      </c>
    </row>
    <row r="473" spans="2:65" s="1" customFormat="1" ht="24.15" customHeight="1">
      <c r="B473" s="131"/>
      <c r="C473" s="132" t="s">
        <v>840</v>
      </c>
      <c r="D473" s="132" t="s">
        <v>150</v>
      </c>
      <c r="E473" s="133" t="s">
        <v>728</v>
      </c>
      <c r="F473" s="134" t="s">
        <v>729</v>
      </c>
      <c r="G473" s="135" t="s">
        <v>219</v>
      </c>
      <c r="H473" s="136">
        <v>76.400000000000006</v>
      </c>
      <c r="I473" s="137"/>
      <c r="J473" s="138">
        <f>ROUND(I473*H473,2)</f>
        <v>0</v>
      </c>
      <c r="K473" s="134" t="s">
        <v>241</v>
      </c>
      <c r="L473" s="32"/>
      <c r="M473" s="139" t="s">
        <v>3</v>
      </c>
      <c r="N473" s="140" t="s">
        <v>43</v>
      </c>
      <c r="P473" s="141">
        <f>O473*H473</f>
        <v>0</v>
      </c>
      <c r="Q473" s="141">
        <v>3.0000000000000001E-5</v>
      </c>
      <c r="R473" s="141">
        <f>Q473*H473</f>
        <v>2.2920000000000002E-3</v>
      </c>
      <c r="S473" s="141">
        <v>0</v>
      </c>
      <c r="T473" s="142">
        <f>S473*H473</f>
        <v>0</v>
      </c>
      <c r="AR473" s="143" t="s">
        <v>528</v>
      </c>
      <c r="AT473" s="143" t="s">
        <v>150</v>
      </c>
      <c r="AU473" s="143" t="s">
        <v>82</v>
      </c>
      <c r="AY473" s="17" t="s">
        <v>147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80</v>
      </c>
      <c r="BK473" s="144">
        <f>ROUND(I473*H473,2)</f>
        <v>0</v>
      </c>
      <c r="BL473" s="17" t="s">
        <v>528</v>
      </c>
      <c r="BM473" s="143" t="s">
        <v>1275</v>
      </c>
    </row>
    <row r="474" spans="2:65" s="1" customFormat="1">
      <c r="B474" s="32"/>
      <c r="D474" s="159" t="s">
        <v>243</v>
      </c>
      <c r="F474" s="160" t="s">
        <v>731</v>
      </c>
      <c r="I474" s="147"/>
      <c r="L474" s="32"/>
      <c r="M474" s="148"/>
      <c r="T474" s="53"/>
      <c r="AT474" s="17" t="s">
        <v>243</v>
      </c>
      <c r="AU474" s="17" t="s">
        <v>82</v>
      </c>
    </row>
    <row r="475" spans="2:65" s="13" customFormat="1">
      <c r="B475" s="161"/>
      <c r="D475" s="145" t="s">
        <v>165</v>
      </c>
      <c r="E475" s="162" t="s">
        <v>3</v>
      </c>
      <c r="F475" s="163" t="s">
        <v>606</v>
      </c>
      <c r="H475" s="162" t="s">
        <v>3</v>
      </c>
      <c r="I475" s="164"/>
      <c r="L475" s="161"/>
      <c r="M475" s="165"/>
      <c r="T475" s="166"/>
      <c r="AT475" s="162" t="s">
        <v>165</v>
      </c>
      <c r="AU475" s="162" t="s">
        <v>82</v>
      </c>
      <c r="AV475" s="13" t="s">
        <v>80</v>
      </c>
      <c r="AW475" s="13" t="s">
        <v>33</v>
      </c>
      <c r="AX475" s="13" t="s">
        <v>72</v>
      </c>
      <c r="AY475" s="162" t="s">
        <v>147</v>
      </c>
    </row>
    <row r="476" spans="2:65" s="13" customFormat="1">
      <c r="B476" s="161"/>
      <c r="D476" s="145" t="s">
        <v>165</v>
      </c>
      <c r="E476" s="162" t="s">
        <v>3</v>
      </c>
      <c r="F476" s="163" t="s">
        <v>607</v>
      </c>
      <c r="H476" s="162" t="s">
        <v>3</v>
      </c>
      <c r="I476" s="164"/>
      <c r="L476" s="161"/>
      <c r="M476" s="165"/>
      <c r="T476" s="166"/>
      <c r="AT476" s="162" t="s">
        <v>165</v>
      </c>
      <c r="AU476" s="162" t="s">
        <v>82</v>
      </c>
      <c r="AV476" s="13" t="s">
        <v>80</v>
      </c>
      <c r="AW476" s="13" t="s">
        <v>33</v>
      </c>
      <c r="AX476" s="13" t="s">
        <v>72</v>
      </c>
      <c r="AY476" s="162" t="s">
        <v>147</v>
      </c>
    </row>
    <row r="477" spans="2:65" s="12" customFormat="1">
      <c r="B477" s="149"/>
      <c r="D477" s="145" t="s">
        <v>165</v>
      </c>
      <c r="E477" s="150" t="s">
        <v>3</v>
      </c>
      <c r="F477" s="151" t="s">
        <v>1276</v>
      </c>
      <c r="H477" s="152">
        <v>76.400000000000006</v>
      </c>
      <c r="I477" s="153"/>
      <c r="L477" s="149"/>
      <c r="M477" s="154"/>
      <c r="T477" s="155"/>
      <c r="AT477" s="150" t="s">
        <v>165</v>
      </c>
      <c r="AU477" s="150" t="s">
        <v>82</v>
      </c>
      <c r="AV477" s="12" t="s">
        <v>82</v>
      </c>
      <c r="AW477" s="12" t="s">
        <v>33</v>
      </c>
      <c r="AX477" s="12" t="s">
        <v>80</v>
      </c>
      <c r="AY477" s="150" t="s">
        <v>147</v>
      </c>
    </row>
    <row r="478" spans="2:65" s="1" customFormat="1" ht="16.5" customHeight="1">
      <c r="B478" s="131"/>
      <c r="C478" s="181" t="s">
        <v>845</v>
      </c>
      <c r="D478" s="181" t="s">
        <v>474</v>
      </c>
      <c r="E478" s="182" t="s">
        <v>733</v>
      </c>
      <c r="F478" s="183" t="s">
        <v>734</v>
      </c>
      <c r="G478" s="184" t="s">
        <v>219</v>
      </c>
      <c r="H478" s="185">
        <v>87.86</v>
      </c>
      <c r="I478" s="186"/>
      <c r="J478" s="187">
        <f>ROUND(I478*H478,2)</f>
        <v>0</v>
      </c>
      <c r="K478" s="183" t="s">
        <v>241</v>
      </c>
      <c r="L478" s="188"/>
      <c r="M478" s="189" t="s">
        <v>3</v>
      </c>
      <c r="N478" s="190" t="s">
        <v>43</v>
      </c>
      <c r="P478" s="141">
        <f>O478*H478</f>
        <v>0</v>
      </c>
      <c r="Q478" s="141">
        <v>2.0999999999999999E-3</v>
      </c>
      <c r="R478" s="141">
        <f>Q478*H478</f>
        <v>0.18450599999999998</v>
      </c>
      <c r="S478" s="141">
        <v>0</v>
      </c>
      <c r="T478" s="142">
        <f>S478*H478</f>
        <v>0</v>
      </c>
      <c r="AR478" s="143" t="s">
        <v>630</v>
      </c>
      <c r="AT478" s="143" t="s">
        <v>474</v>
      </c>
      <c r="AU478" s="143" t="s">
        <v>82</v>
      </c>
      <c r="AY478" s="17" t="s">
        <v>147</v>
      </c>
      <c r="BE478" s="144">
        <f>IF(N478="základní",J478,0)</f>
        <v>0</v>
      </c>
      <c r="BF478" s="144">
        <f>IF(N478="snížená",J478,0)</f>
        <v>0</v>
      </c>
      <c r="BG478" s="144">
        <f>IF(N478="zákl. přenesená",J478,0)</f>
        <v>0</v>
      </c>
      <c r="BH478" s="144">
        <f>IF(N478="sníž. přenesená",J478,0)</f>
        <v>0</v>
      </c>
      <c r="BI478" s="144">
        <f>IF(N478="nulová",J478,0)</f>
        <v>0</v>
      </c>
      <c r="BJ478" s="17" t="s">
        <v>80</v>
      </c>
      <c r="BK478" s="144">
        <f>ROUND(I478*H478,2)</f>
        <v>0</v>
      </c>
      <c r="BL478" s="17" t="s">
        <v>528</v>
      </c>
      <c r="BM478" s="143" t="s">
        <v>1277</v>
      </c>
    </row>
    <row r="479" spans="2:65" s="12" customFormat="1">
      <c r="B479" s="149"/>
      <c r="D479" s="145" t="s">
        <v>165</v>
      </c>
      <c r="E479" s="150" t="s">
        <v>3</v>
      </c>
      <c r="F479" s="151" t="s">
        <v>1278</v>
      </c>
      <c r="H479" s="152">
        <v>87.86</v>
      </c>
      <c r="I479" s="153"/>
      <c r="L479" s="149"/>
      <c r="M479" s="154"/>
      <c r="T479" s="155"/>
      <c r="AT479" s="150" t="s">
        <v>165</v>
      </c>
      <c r="AU479" s="150" t="s">
        <v>82</v>
      </c>
      <c r="AV479" s="12" t="s">
        <v>82</v>
      </c>
      <c r="AW479" s="12" t="s">
        <v>33</v>
      </c>
      <c r="AX479" s="12" t="s">
        <v>80</v>
      </c>
      <c r="AY479" s="150" t="s">
        <v>147</v>
      </c>
    </row>
    <row r="480" spans="2:65" s="1" customFormat="1" ht="21.75" customHeight="1">
      <c r="B480" s="131"/>
      <c r="C480" s="132" t="s">
        <v>850</v>
      </c>
      <c r="D480" s="132" t="s">
        <v>150</v>
      </c>
      <c r="E480" s="133" t="s">
        <v>738</v>
      </c>
      <c r="F480" s="134" t="s">
        <v>739</v>
      </c>
      <c r="G480" s="135" t="s">
        <v>219</v>
      </c>
      <c r="H480" s="136">
        <v>11.13</v>
      </c>
      <c r="I480" s="137"/>
      <c r="J480" s="138">
        <f>ROUND(I480*H480,2)</f>
        <v>0</v>
      </c>
      <c r="K480" s="134" t="s">
        <v>241</v>
      </c>
      <c r="L480" s="32"/>
      <c r="M480" s="139" t="s">
        <v>3</v>
      </c>
      <c r="N480" s="140" t="s">
        <v>43</v>
      </c>
      <c r="P480" s="141">
        <f>O480*H480</f>
        <v>0</v>
      </c>
      <c r="Q480" s="141">
        <v>5.0000000000000002E-5</v>
      </c>
      <c r="R480" s="141">
        <f>Q480*H480</f>
        <v>5.5650000000000003E-4</v>
      </c>
      <c r="S480" s="141">
        <v>0</v>
      </c>
      <c r="T480" s="142">
        <f>S480*H480</f>
        <v>0</v>
      </c>
      <c r="AR480" s="143" t="s">
        <v>528</v>
      </c>
      <c r="AT480" s="143" t="s">
        <v>150</v>
      </c>
      <c r="AU480" s="143" t="s">
        <v>82</v>
      </c>
      <c r="AY480" s="17" t="s">
        <v>147</v>
      </c>
      <c r="BE480" s="144">
        <f>IF(N480="základní",J480,0)</f>
        <v>0</v>
      </c>
      <c r="BF480" s="144">
        <f>IF(N480="snížená",J480,0)</f>
        <v>0</v>
      </c>
      <c r="BG480" s="144">
        <f>IF(N480="zákl. přenesená",J480,0)</f>
        <v>0</v>
      </c>
      <c r="BH480" s="144">
        <f>IF(N480="sníž. přenesená",J480,0)</f>
        <v>0</v>
      </c>
      <c r="BI480" s="144">
        <f>IF(N480="nulová",J480,0)</f>
        <v>0</v>
      </c>
      <c r="BJ480" s="17" t="s">
        <v>80</v>
      </c>
      <c r="BK480" s="144">
        <f>ROUND(I480*H480,2)</f>
        <v>0</v>
      </c>
      <c r="BL480" s="17" t="s">
        <v>528</v>
      </c>
      <c r="BM480" s="143" t="s">
        <v>1279</v>
      </c>
    </row>
    <row r="481" spans="2:65" s="1" customFormat="1">
      <c r="B481" s="32"/>
      <c r="D481" s="159" t="s">
        <v>243</v>
      </c>
      <c r="F481" s="160" t="s">
        <v>741</v>
      </c>
      <c r="I481" s="147"/>
      <c r="L481" s="32"/>
      <c r="M481" s="148"/>
      <c r="T481" s="53"/>
      <c r="AT481" s="17" t="s">
        <v>243</v>
      </c>
      <c r="AU481" s="17" t="s">
        <v>82</v>
      </c>
    </row>
    <row r="482" spans="2:65" s="13" customFormat="1">
      <c r="B482" s="161"/>
      <c r="D482" s="145" t="s">
        <v>165</v>
      </c>
      <c r="E482" s="162" t="s">
        <v>3</v>
      </c>
      <c r="F482" s="163" t="s">
        <v>606</v>
      </c>
      <c r="H482" s="162" t="s">
        <v>3</v>
      </c>
      <c r="I482" s="164"/>
      <c r="L482" s="161"/>
      <c r="M482" s="165"/>
      <c r="T482" s="166"/>
      <c r="AT482" s="162" t="s">
        <v>165</v>
      </c>
      <c r="AU482" s="162" t="s">
        <v>82</v>
      </c>
      <c r="AV482" s="13" t="s">
        <v>80</v>
      </c>
      <c r="AW482" s="13" t="s">
        <v>33</v>
      </c>
      <c r="AX482" s="13" t="s">
        <v>72</v>
      </c>
      <c r="AY482" s="162" t="s">
        <v>147</v>
      </c>
    </row>
    <row r="483" spans="2:65" s="13" customFormat="1">
      <c r="B483" s="161"/>
      <c r="D483" s="145" t="s">
        <v>165</v>
      </c>
      <c r="E483" s="162" t="s">
        <v>3</v>
      </c>
      <c r="F483" s="163" t="s">
        <v>607</v>
      </c>
      <c r="H483" s="162" t="s">
        <v>3</v>
      </c>
      <c r="I483" s="164"/>
      <c r="L483" s="161"/>
      <c r="M483" s="165"/>
      <c r="T483" s="166"/>
      <c r="AT483" s="162" t="s">
        <v>165</v>
      </c>
      <c r="AU483" s="162" t="s">
        <v>82</v>
      </c>
      <c r="AV483" s="13" t="s">
        <v>80</v>
      </c>
      <c r="AW483" s="13" t="s">
        <v>33</v>
      </c>
      <c r="AX483" s="13" t="s">
        <v>72</v>
      </c>
      <c r="AY483" s="162" t="s">
        <v>147</v>
      </c>
    </row>
    <row r="484" spans="2:65" s="12" customFormat="1">
      <c r="B484" s="149"/>
      <c r="D484" s="145" t="s">
        <v>165</v>
      </c>
      <c r="E484" s="150" t="s">
        <v>3</v>
      </c>
      <c r="F484" s="151" t="s">
        <v>1280</v>
      </c>
      <c r="H484" s="152">
        <v>11.13</v>
      </c>
      <c r="I484" s="153"/>
      <c r="L484" s="149"/>
      <c r="M484" s="154"/>
      <c r="T484" s="155"/>
      <c r="AT484" s="150" t="s">
        <v>165</v>
      </c>
      <c r="AU484" s="150" t="s">
        <v>82</v>
      </c>
      <c r="AV484" s="12" t="s">
        <v>82</v>
      </c>
      <c r="AW484" s="12" t="s">
        <v>33</v>
      </c>
      <c r="AX484" s="12" t="s">
        <v>80</v>
      </c>
      <c r="AY484" s="150" t="s">
        <v>147</v>
      </c>
    </row>
    <row r="485" spans="2:65" s="1" customFormat="1" ht="16.5" customHeight="1">
      <c r="B485" s="131"/>
      <c r="C485" s="181" t="s">
        <v>857</v>
      </c>
      <c r="D485" s="181" t="s">
        <v>474</v>
      </c>
      <c r="E485" s="182" t="s">
        <v>733</v>
      </c>
      <c r="F485" s="183" t="s">
        <v>734</v>
      </c>
      <c r="G485" s="184" t="s">
        <v>219</v>
      </c>
      <c r="H485" s="185">
        <v>11.13</v>
      </c>
      <c r="I485" s="186"/>
      <c r="J485" s="187">
        <f>ROUND(I485*H485,2)</f>
        <v>0</v>
      </c>
      <c r="K485" s="183" t="s">
        <v>241</v>
      </c>
      <c r="L485" s="188"/>
      <c r="M485" s="189" t="s">
        <v>3</v>
      </c>
      <c r="N485" s="190" t="s">
        <v>43</v>
      </c>
      <c r="P485" s="141">
        <f>O485*H485</f>
        <v>0</v>
      </c>
      <c r="Q485" s="141">
        <v>2.0999999999999999E-3</v>
      </c>
      <c r="R485" s="141">
        <f>Q485*H485</f>
        <v>2.3373000000000001E-2</v>
      </c>
      <c r="S485" s="141">
        <v>0</v>
      </c>
      <c r="T485" s="142">
        <f>S485*H485</f>
        <v>0</v>
      </c>
      <c r="AR485" s="143" t="s">
        <v>630</v>
      </c>
      <c r="AT485" s="143" t="s">
        <v>474</v>
      </c>
      <c r="AU485" s="143" t="s">
        <v>82</v>
      </c>
      <c r="AY485" s="17" t="s">
        <v>147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7" t="s">
        <v>80</v>
      </c>
      <c r="BK485" s="144">
        <f>ROUND(I485*H485,2)</f>
        <v>0</v>
      </c>
      <c r="BL485" s="17" t="s">
        <v>528</v>
      </c>
      <c r="BM485" s="143" t="s">
        <v>1281</v>
      </c>
    </row>
    <row r="486" spans="2:65" s="1" customFormat="1" ht="16.5" customHeight="1">
      <c r="B486" s="131"/>
      <c r="C486" s="132" t="s">
        <v>862</v>
      </c>
      <c r="D486" s="132" t="s">
        <v>150</v>
      </c>
      <c r="E486" s="133" t="s">
        <v>748</v>
      </c>
      <c r="F486" s="134" t="s">
        <v>749</v>
      </c>
      <c r="G486" s="135" t="s">
        <v>219</v>
      </c>
      <c r="H486" s="136">
        <v>76.400000000000006</v>
      </c>
      <c r="I486" s="137"/>
      <c r="J486" s="138">
        <f>ROUND(I486*H486,2)</f>
        <v>0</v>
      </c>
      <c r="K486" s="134" t="s">
        <v>241</v>
      </c>
      <c r="L486" s="32"/>
      <c r="M486" s="139" t="s">
        <v>3</v>
      </c>
      <c r="N486" s="140" t="s">
        <v>43</v>
      </c>
      <c r="P486" s="141">
        <f>O486*H486</f>
        <v>0</v>
      </c>
      <c r="Q486" s="141">
        <v>0</v>
      </c>
      <c r="R486" s="141">
        <f>Q486*H486</f>
        <v>0</v>
      </c>
      <c r="S486" s="141">
        <v>0</v>
      </c>
      <c r="T486" s="142">
        <f>S486*H486</f>
        <v>0</v>
      </c>
      <c r="AR486" s="143" t="s">
        <v>528</v>
      </c>
      <c r="AT486" s="143" t="s">
        <v>150</v>
      </c>
      <c r="AU486" s="143" t="s">
        <v>82</v>
      </c>
      <c r="AY486" s="17" t="s">
        <v>147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80</v>
      </c>
      <c r="BK486" s="144">
        <f>ROUND(I486*H486,2)</f>
        <v>0</v>
      </c>
      <c r="BL486" s="17" t="s">
        <v>528</v>
      </c>
      <c r="BM486" s="143" t="s">
        <v>1282</v>
      </c>
    </row>
    <row r="487" spans="2:65" s="1" customFormat="1">
      <c r="B487" s="32"/>
      <c r="D487" s="159" t="s">
        <v>243</v>
      </c>
      <c r="F487" s="160" t="s">
        <v>751</v>
      </c>
      <c r="I487" s="147"/>
      <c r="L487" s="32"/>
      <c r="M487" s="148"/>
      <c r="T487" s="53"/>
      <c r="AT487" s="17" t="s">
        <v>243</v>
      </c>
      <c r="AU487" s="17" t="s">
        <v>82</v>
      </c>
    </row>
    <row r="488" spans="2:65" s="13" customFormat="1">
      <c r="B488" s="161"/>
      <c r="D488" s="145" t="s">
        <v>165</v>
      </c>
      <c r="E488" s="162" t="s">
        <v>3</v>
      </c>
      <c r="F488" s="163" t="s">
        <v>606</v>
      </c>
      <c r="H488" s="162" t="s">
        <v>3</v>
      </c>
      <c r="I488" s="164"/>
      <c r="L488" s="161"/>
      <c r="M488" s="165"/>
      <c r="T488" s="166"/>
      <c r="AT488" s="162" t="s">
        <v>165</v>
      </c>
      <c r="AU488" s="162" t="s">
        <v>82</v>
      </c>
      <c r="AV488" s="13" t="s">
        <v>80</v>
      </c>
      <c r="AW488" s="13" t="s">
        <v>33</v>
      </c>
      <c r="AX488" s="13" t="s">
        <v>72</v>
      </c>
      <c r="AY488" s="162" t="s">
        <v>147</v>
      </c>
    </row>
    <row r="489" spans="2:65" s="13" customFormat="1">
      <c r="B489" s="161"/>
      <c r="D489" s="145" t="s">
        <v>165</v>
      </c>
      <c r="E489" s="162" t="s">
        <v>3</v>
      </c>
      <c r="F489" s="163" t="s">
        <v>607</v>
      </c>
      <c r="H489" s="162" t="s">
        <v>3</v>
      </c>
      <c r="I489" s="164"/>
      <c r="L489" s="161"/>
      <c r="M489" s="165"/>
      <c r="T489" s="166"/>
      <c r="AT489" s="162" t="s">
        <v>165</v>
      </c>
      <c r="AU489" s="162" t="s">
        <v>82</v>
      </c>
      <c r="AV489" s="13" t="s">
        <v>80</v>
      </c>
      <c r="AW489" s="13" t="s">
        <v>33</v>
      </c>
      <c r="AX489" s="13" t="s">
        <v>72</v>
      </c>
      <c r="AY489" s="162" t="s">
        <v>147</v>
      </c>
    </row>
    <row r="490" spans="2:65" s="12" customFormat="1">
      <c r="B490" s="149"/>
      <c r="D490" s="145" t="s">
        <v>165</v>
      </c>
      <c r="E490" s="150" t="s">
        <v>3</v>
      </c>
      <c r="F490" s="151" t="s">
        <v>1276</v>
      </c>
      <c r="H490" s="152">
        <v>76.400000000000006</v>
      </c>
      <c r="I490" s="153"/>
      <c r="L490" s="149"/>
      <c r="M490" s="154"/>
      <c r="T490" s="155"/>
      <c r="AT490" s="150" t="s">
        <v>165</v>
      </c>
      <c r="AU490" s="150" t="s">
        <v>82</v>
      </c>
      <c r="AV490" s="12" t="s">
        <v>82</v>
      </c>
      <c r="AW490" s="12" t="s">
        <v>33</v>
      </c>
      <c r="AX490" s="12" t="s">
        <v>80</v>
      </c>
      <c r="AY490" s="150" t="s">
        <v>147</v>
      </c>
    </row>
    <row r="491" spans="2:65" s="1" customFormat="1" ht="16.5" customHeight="1">
      <c r="B491" s="131"/>
      <c r="C491" s="181" t="s">
        <v>868</v>
      </c>
      <c r="D491" s="181" t="s">
        <v>474</v>
      </c>
      <c r="E491" s="182" t="s">
        <v>753</v>
      </c>
      <c r="F491" s="183" t="s">
        <v>754</v>
      </c>
      <c r="G491" s="184" t="s">
        <v>219</v>
      </c>
      <c r="H491" s="185">
        <v>87.86</v>
      </c>
      <c r="I491" s="186"/>
      <c r="J491" s="187">
        <f>ROUND(I491*H491,2)</f>
        <v>0</v>
      </c>
      <c r="K491" s="183" t="s">
        <v>241</v>
      </c>
      <c r="L491" s="188"/>
      <c r="M491" s="189" t="s">
        <v>3</v>
      </c>
      <c r="N491" s="190" t="s">
        <v>43</v>
      </c>
      <c r="P491" s="141">
        <f>O491*H491</f>
        <v>0</v>
      </c>
      <c r="Q491" s="141">
        <v>1E-3</v>
      </c>
      <c r="R491" s="141">
        <f>Q491*H491</f>
        <v>8.7860000000000008E-2</v>
      </c>
      <c r="S491" s="141">
        <v>0</v>
      </c>
      <c r="T491" s="142">
        <f>S491*H491</f>
        <v>0</v>
      </c>
      <c r="AR491" s="143" t="s">
        <v>630</v>
      </c>
      <c r="AT491" s="143" t="s">
        <v>474</v>
      </c>
      <c r="AU491" s="143" t="s">
        <v>82</v>
      </c>
      <c r="AY491" s="17" t="s">
        <v>147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7" t="s">
        <v>80</v>
      </c>
      <c r="BK491" s="144">
        <f>ROUND(I491*H491,2)</f>
        <v>0</v>
      </c>
      <c r="BL491" s="17" t="s">
        <v>528</v>
      </c>
      <c r="BM491" s="143" t="s">
        <v>1283</v>
      </c>
    </row>
    <row r="492" spans="2:65" s="12" customFormat="1">
      <c r="B492" s="149"/>
      <c r="D492" s="145" t="s">
        <v>165</v>
      </c>
      <c r="E492" s="150" t="s">
        <v>3</v>
      </c>
      <c r="F492" s="151" t="s">
        <v>1278</v>
      </c>
      <c r="H492" s="152">
        <v>87.86</v>
      </c>
      <c r="I492" s="153"/>
      <c r="L492" s="149"/>
      <c r="M492" s="154"/>
      <c r="T492" s="155"/>
      <c r="AT492" s="150" t="s">
        <v>165</v>
      </c>
      <c r="AU492" s="150" t="s">
        <v>82</v>
      </c>
      <c r="AV492" s="12" t="s">
        <v>82</v>
      </c>
      <c r="AW492" s="12" t="s">
        <v>33</v>
      </c>
      <c r="AX492" s="12" t="s">
        <v>80</v>
      </c>
      <c r="AY492" s="150" t="s">
        <v>147</v>
      </c>
    </row>
    <row r="493" spans="2:65" s="1" customFormat="1" ht="16.5" customHeight="1">
      <c r="B493" s="131"/>
      <c r="C493" s="132" t="s">
        <v>874</v>
      </c>
      <c r="D493" s="132" t="s">
        <v>150</v>
      </c>
      <c r="E493" s="133" t="s">
        <v>758</v>
      </c>
      <c r="F493" s="134" t="s">
        <v>759</v>
      </c>
      <c r="G493" s="135" t="s">
        <v>219</v>
      </c>
      <c r="H493" s="136">
        <v>76.400000000000006</v>
      </c>
      <c r="I493" s="137"/>
      <c r="J493" s="138">
        <f>ROUND(I493*H493,2)</f>
        <v>0</v>
      </c>
      <c r="K493" s="134" t="s">
        <v>241</v>
      </c>
      <c r="L493" s="32"/>
      <c r="M493" s="139" t="s">
        <v>3</v>
      </c>
      <c r="N493" s="140" t="s">
        <v>43</v>
      </c>
      <c r="P493" s="141">
        <f>O493*H493</f>
        <v>0</v>
      </c>
      <c r="Q493" s="141">
        <v>0</v>
      </c>
      <c r="R493" s="141">
        <f>Q493*H493</f>
        <v>0</v>
      </c>
      <c r="S493" s="141">
        <v>0</v>
      </c>
      <c r="T493" s="142">
        <f>S493*H493</f>
        <v>0</v>
      </c>
      <c r="AR493" s="143" t="s">
        <v>528</v>
      </c>
      <c r="AT493" s="143" t="s">
        <v>150</v>
      </c>
      <c r="AU493" s="143" t="s">
        <v>82</v>
      </c>
      <c r="AY493" s="17" t="s">
        <v>147</v>
      </c>
      <c r="BE493" s="144">
        <f>IF(N493="základní",J493,0)</f>
        <v>0</v>
      </c>
      <c r="BF493" s="144">
        <f>IF(N493="snížená",J493,0)</f>
        <v>0</v>
      </c>
      <c r="BG493" s="144">
        <f>IF(N493="zákl. přenesená",J493,0)</f>
        <v>0</v>
      </c>
      <c r="BH493" s="144">
        <f>IF(N493="sníž. přenesená",J493,0)</f>
        <v>0</v>
      </c>
      <c r="BI493" s="144">
        <f>IF(N493="nulová",J493,0)</f>
        <v>0</v>
      </c>
      <c r="BJ493" s="17" t="s">
        <v>80</v>
      </c>
      <c r="BK493" s="144">
        <f>ROUND(I493*H493,2)</f>
        <v>0</v>
      </c>
      <c r="BL493" s="17" t="s">
        <v>528</v>
      </c>
      <c r="BM493" s="143" t="s">
        <v>1284</v>
      </c>
    </row>
    <row r="494" spans="2:65" s="1" customFormat="1">
      <c r="B494" s="32"/>
      <c r="D494" s="159" t="s">
        <v>243</v>
      </c>
      <c r="F494" s="160" t="s">
        <v>761</v>
      </c>
      <c r="I494" s="147"/>
      <c r="L494" s="32"/>
      <c r="M494" s="148"/>
      <c r="T494" s="53"/>
      <c r="AT494" s="17" t="s">
        <v>243</v>
      </c>
      <c r="AU494" s="17" t="s">
        <v>82</v>
      </c>
    </row>
    <row r="495" spans="2:65" s="13" customFormat="1">
      <c r="B495" s="161"/>
      <c r="D495" s="145" t="s">
        <v>165</v>
      </c>
      <c r="E495" s="162" t="s">
        <v>3</v>
      </c>
      <c r="F495" s="163" t="s">
        <v>606</v>
      </c>
      <c r="H495" s="162" t="s">
        <v>3</v>
      </c>
      <c r="I495" s="164"/>
      <c r="L495" s="161"/>
      <c r="M495" s="165"/>
      <c r="T495" s="166"/>
      <c r="AT495" s="162" t="s">
        <v>165</v>
      </c>
      <c r="AU495" s="162" t="s">
        <v>82</v>
      </c>
      <c r="AV495" s="13" t="s">
        <v>80</v>
      </c>
      <c r="AW495" s="13" t="s">
        <v>33</v>
      </c>
      <c r="AX495" s="13" t="s">
        <v>72</v>
      </c>
      <c r="AY495" s="162" t="s">
        <v>147</v>
      </c>
    </row>
    <row r="496" spans="2:65" s="13" customFormat="1">
      <c r="B496" s="161"/>
      <c r="D496" s="145" t="s">
        <v>165</v>
      </c>
      <c r="E496" s="162" t="s">
        <v>3</v>
      </c>
      <c r="F496" s="163" t="s">
        <v>607</v>
      </c>
      <c r="H496" s="162" t="s">
        <v>3</v>
      </c>
      <c r="I496" s="164"/>
      <c r="L496" s="161"/>
      <c r="M496" s="165"/>
      <c r="T496" s="166"/>
      <c r="AT496" s="162" t="s">
        <v>165</v>
      </c>
      <c r="AU496" s="162" t="s">
        <v>82</v>
      </c>
      <c r="AV496" s="13" t="s">
        <v>80</v>
      </c>
      <c r="AW496" s="13" t="s">
        <v>33</v>
      </c>
      <c r="AX496" s="13" t="s">
        <v>72</v>
      </c>
      <c r="AY496" s="162" t="s">
        <v>147</v>
      </c>
    </row>
    <row r="497" spans="2:65" s="12" customFormat="1">
      <c r="B497" s="149"/>
      <c r="D497" s="145" t="s">
        <v>165</v>
      </c>
      <c r="E497" s="150" t="s">
        <v>3</v>
      </c>
      <c r="F497" s="151" t="s">
        <v>1276</v>
      </c>
      <c r="H497" s="152">
        <v>76.400000000000006</v>
      </c>
      <c r="I497" s="153"/>
      <c r="L497" s="149"/>
      <c r="M497" s="154"/>
      <c r="T497" s="155"/>
      <c r="AT497" s="150" t="s">
        <v>165</v>
      </c>
      <c r="AU497" s="150" t="s">
        <v>82</v>
      </c>
      <c r="AV497" s="12" t="s">
        <v>82</v>
      </c>
      <c r="AW497" s="12" t="s">
        <v>33</v>
      </c>
      <c r="AX497" s="12" t="s">
        <v>80</v>
      </c>
      <c r="AY497" s="150" t="s">
        <v>147</v>
      </c>
    </row>
    <row r="498" spans="2:65" s="1" customFormat="1" ht="16.5" customHeight="1">
      <c r="B498" s="131"/>
      <c r="C498" s="181" t="s">
        <v>879</v>
      </c>
      <c r="D498" s="181" t="s">
        <v>474</v>
      </c>
      <c r="E498" s="182" t="s">
        <v>763</v>
      </c>
      <c r="F498" s="183" t="s">
        <v>764</v>
      </c>
      <c r="G498" s="184" t="s">
        <v>219</v>
      </c>
      <c r="H498" s="185">
        <v>87.86</v>
      </c>
      <c r="I498" s="186"/>
      <c r="J498" s="187">
        <f>ROUND(I498*H498,2)</f>
        <v>0</v>
      </c>
      <c r="K498" s="183" t="s">
        <v>241</v>
      </c>
      <c r="L498" s="188"/>
      <c r="M498" s="189" t="s">
        <v>3</v>
      </c>
      <c r="N498" s="190" t="s">
        <v>43</v>
      </c>
      <c r="P498" s="141">
        <f>O498*H498</f>
        <v>0</v>
      </c>
      <c r="Q498" s="141">
        <v>5.0000000000000001E-4</v>
      </c>
      <c r="R498" s="141">
        <f>Q498*H498</f>
        <v>4.3930000000000004E-2</v>
      </c>
      <c r="S498" s="141">
        <v>0</v>
      </c>
      <c r="T498" s="142">
        <f>S498*H498</f>
        <v>0</v>
      </c>
      <c r="AR498" s="143" t="s">
        <v>630</v>
      </c>
      <c r="AT498" s="143" t="s">
        <v>474</v>
      </c>
      <c r="AU498" s="143" t="s">
        <v>82</v>
      </c>
      <c r="AY498" s="17" t="s">
        <v>147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80</v>
      </c>
      <c r="BK498" s="144">
        <f>ROUND(I498*H498,2)</f>
        <v>0</v>
      </c>
      <c r="BL498" s="17" t="s">
        <v>528</v>
      </c>
      <c r="BM498" s="143" t="s">
        <v>1285</v>
      </c>
    </row>
    <row r="499" spans="2:65" s="12" customFormat="1">
      <c r="B499" s="149"/>
      <c r="D499" s="145" t="s">
        <v>165</v>
      </c>
      <c r="E499" s="150" t="s">
        <v>3</v>
      </c>
      <c r="F499" s="151" t="s">
        <v>1278</v>
      </c>
      <c r="H499" s="152">
        <v>87.86</v>
      </c>
      <c r="I499" s="153"/>
      <c r="L499" s="149"/>
      <c r="M499" s="154"/>
      <c r="T499" s="155"/>
      <c r="AT499" s="150" t="s">
        <v>165</v>
      </c>
      <c r="AU499" s="150" t="s">
        <v>82</v>
      </c>
      <c r="AV499" s="12" t="s">
        <v>82</v>
      </c>
      <c r="AW499" s="12" t="s">
        <v>33</v>
      </c>
      <c r="AX499" s="12" t="s">
        <v>80</v>
      </c>
      <c r="AY499" s="150" t="s">
        <v>147</v>
      </c>
    </row>
    <row r="500" spans="2:65" s="1" customFormat="1" ht="16.5" customHeight="1">
      <c r="B500" s="131"/>
      <c r="C500" s="132" t="s">
        <v>886</v>
      </c>
      <c r="D500" s="132" t="s">
        <v>150</v>
      </c>
      <c r="E500" s="133" t="s">
        <v>767</v>
      </c>
      <c r="F500" s="134" t="s">
        <v>768</v>
      </c>
      <c r="G500" s="135" t="s">
        <v>219</v>
      </c>
      <c r="H500" s="136">
        <v>11.13</v>
      </c>
      <c r="I500" s="137"/>
      <c r="J500" s="138">
        <f>ROUND(I500*H500,2)</f>
        <v>0</v>
      </c>
      <c r="K500" s="134" t="s">
        <v>241</v>
      </c>
      <c r="L500" s="32"/>
      <c r="M500" s="139" t="s">
        <v>3</v>
      </c>
      <c r="N500" s="140" t="s">
        <v>43</v>
      </c>
      <c r="P500" s="141">
        <f>O500*H500</f>
        <v>0</v>
      </c>
      <c r="Q500" s="141">
        <v>0</v>
      </c>
      <c r="R500" s="141">
        <f>Q500*H500</f>
        <v>0</v>
      </c>
      <c r="S500" s="141">
        <v>0</v>
      </c>
      <c r="T500" s="142">
        <f>S500*H500</f>
        <v>0</v>
      </c>
      <c r="AR500" s="143" t="s">
        <v>528</v>
      </c>
      <c r="AT500" s="143" t="s">
        <v>150</v>
      </c>
      <c r="AU500" s="143" t="s">
        <v>82</v>
      </c>
      <c r="AY500" s="17" t="s">
        <v>147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7" t="s">
        <v>80</v>
      </c>
      <c r="BK500" s="144">
        <f>ROUND(I500*H500,2)</f>
        <v>0</v>
      </c>
      <c r="BL500" s="17" t="s">
        <v>528</v>
      </c>
      <c r="BM500" s="143" t="s">
        <v>1286</v>
      </c>
    </row>
    <row r="501" spans="2:65" s="1" customFormat="1">
      <c r="B501" s="32"/>
      <c r="D501" s="159" t="s">
        <v>243</v>
      </c>
      <c r="F501" s="160" t="s">
        <v>770</v>
      </c>
      <c r="I501" s="147"/>
      <c r="L501" s="32"/>
      <c r="M501" s="148"/>
      <c r="T501" s="53"/>
      <c r="AT501" s="17" t="s">
        <v>243</v>
      </c>
      <c r="AU501" s="17" t="s">
        <v>82</v>
      </c>
    </row>
    <row r="502" spans="2:65" s="13" customFormat="1">
      <c r="B502" s="161"/>
      <c r="D502" s="145" t="s">
        <v>165</v>
      </c>
      <c r="E502" s="162" t="s">
        <v>3</v>
      </c>
      <c r="F502" s="163" t="s">
        <v>606</v>
      </c>
      <c r="H502" s="162" t="s">
        <v>3</v>
      </c>
      <c r="I502" s="164"/>
      <c r="L502" s="161"/>
      <c r="M502" s="165"/>
      <c r="T502" s="166"/>
      <c r="AT502" s="162" t="s">
        <v>165</v>
      </c>
      <c r="AU502" s="162" t="s">
        <v>82</v>
      </c>
      <c r="AV502" s="13" t="s">
        <v>80</v>
      </c>
      <c r="AW502" s="13" t="s">
        <v>33</v>
      </c>
      <c r="AX502" s="13" t="s">
        <v>72</v>
      </c>
      <c r="AY502" s="162" t="s">
        <v>147</v>
      </c>
    </row>
    <row r="503" spans="2:65" s="13" customFormat="1">
      <c r="B503" s="161"/>
      <c r="D503" s="145" t="s">
        <v>165</v>
      </c>
      <c r="E503" s="162" t="s">
        <v>3</v>
      </c>
      <c r="F503" s="163" t="s">
        <v>607</v>
      </c>
      <c r="H503" s="162" t="s">
        <v>3</v>
      </c>
      <c r="I503" s="164"/>
      <c r="L503" s="161"/>
      <c r="M503" s="165"/>
      <c r="T503" s="166"/>
      <c r="AT503" s="162" t="s">
        <v>165</v>
      </c>
      <c r="AU503" s="162" t="s">
        <v>82</v>
      </c>
      <c r="AV503" s="13" t="s">
        <v>80</v>
      </c>
      <c r="AW503" s="13" t="s">
        <v>33</v>
      </c>
      <c r="AX503" s="13" t="s">
        <v>72</v>
      </c>
      <c r="AY503" s="162" t="s">
        <v>147</v>
      </c>
    </row>
    <row r="504" spans="2:65" s="12" customFormat="1">
      <c r="B504" s="149"/>
      <c r="D504" s="145" t="s">
        <v>165</v>
      </c>
      <c r="E504" s="150" t="s">
        <v>3</v>
      </c>
      <c r="F504" s="151" t="s">
        <v>1280</v>
      </c>
      <c r="H504" s="152">
        <v>11.13</v>
      </c>
      <c r="I504" s="153"/>
      <c r="L504" s="149"/>
      <c r="M504" s="154"/>
      <c r="T504" s="155"/>
      <c r="AT504" s="150" t="s">
        <v>165</v>
      </c>
      <c r="AU504" s="150" t="s">
        <v>82</v>
      </c>
      <c r="AV504" s="12" t="s">
        <v>82</v>
      </c>
      <c r="AW504" s="12" t="s">
        <v>33</v>
      </c>
      <c r="AX504" s="12" t="s">
        <v>80</v>
      </c>
      <c r="AY504" s="150" t="s">
        <v>147</v>
      </c>
    </row>
    <row r="505" spans="2:65" s="1" customFormat="1" ht="16.5" customHeight="1">
      <c r="B505" s="131"/>
      <c r="C505" s="181" t="s">
        <v>892</v>
      </c>
      <c r="D505" s="181" t="s">
        <v>474</v>
      </c>
      <c r="E505" s="182" t="s">
        <v>753</v>
      </c>
      <c r="F505" s="183" t="s">
        <v>754</v>
      </c>
      <c r="G505" s="184" t="s">
        <v>219</v>
      </c>
      <c r="H505" s="185">
        <v>12.8</v>
      </c>
      <c r="I505" s="186"/>
      <c r="J505" s="187">
        <f>ROUND(I505*H505,2)</f>
        <v>0</v>
      </c>
      <c r="K505" s="183" t="s">
        <v>241</v>
      </c>
      <c r="L505" s="188"/>
      <c r="M505" s="189" t="s">
        <v>3</v>
      </c>
      <c r="N505" s="190" t="s">
        <v>43</v>
      </c>
      <c r="P505" s="141">
        <f>O505*H505</f>
        <v>0</v>
      </c>
      <c r="Q505" s="141">
        <v>1E-3</v>
      </c>
      <c r="R505" s="141">
        <f>Q505*H505</f>
        <v>1.2800000000000001E-2</v>
      </c>
      <c r="S505" s="141">
        <v>0</v>
      </c>
      <c r="T505" s="142">
        <f>S505*H505</f>
        <v>0</v>
      </c>
      <c r="AR505" s="143" t="s">
        <v>630</v>
      </c>
      <c r="AT505" s="143" t="s">
        <v>474</v>
      </c>
      <c r="AU505" s="143" t="s">
        <v>82</v>
      </c>
      <c r="AY505" s="17" t="s">
        <v>147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7" t="s">
        <v>80</v>
      </c>
      <c r="BK505" s="144">
        <f>ROUND(I505*H505,2)</f>
        <v>0</v>
      </c>
      <c r="BL505" s="17" t="s">
        <v>528</v>
      </c>
      <c r="BM505" s="143" t="s">
        <v>1287</v>
      </c>
    </row>
    <row r="506" spans="2:65" s="12" customFormat="1">
      <c r="B506" s="149"/>
      <c r="D506" s="145" t="s">
        <v>165</v>
      </c>
      <c r="E506" s="150" t="s">
        <v>3</v>
      </c>
      <c r="F506" s="151" t="s">
        <v>1288</v>
      </c>
      <c r="H506" s="152">
        <v>12.8</v>
      </c>
      <c r="I506" s="153"/>
      <c r="L506" s="149"/>
      <c r="M506" s="154"/>
      <c r="T506" s="155"/>
      <c r="AT506" s="150" t="s">
        <v>165</v>
      </c>
      <c r="AU506" s="150" t="s">
        <v>82</v>
      </c>
      <c r="AV506" s="12" t="s">
        <v>82</v>
      </c>
      <c r="AW506" s="12" t="s">
        <v>33</v>
      </c>
      <c r="AX506" s="12" t="s">
        <v>80</v>
      </c>
      <c r="AY506" s="150" t="s">
        <v>147</v>
      </c>
    </row>
    <row r="507" spans="2:65" s="1" customFormat="1" ht="16.5" customHeight="1">
      <c r="B507" s="131"/>
      <c r="C507" s="132" t="s">
        <v>898</v>
      </c>
      <c r="D507" s="132" t="s">
        <v>150</v>
      </c>
      <c r="E507" s="133" t="s">
        <v>775</v>
      </c>
      <c r="F507" s="134" t="s">
        <v>776</v>
      </c>
      <c r="G507" s="135" t="s">
        <v>219</v>
      </c>
      <c r="H507" s="136">
        <v>11.13</v>
      </c>
      <c r="I507" s="137"/>
      <c r="J507" s="138">
        <f>ROUND(I507*H507,2)</f>
        <v>0</v>
      </c>
      <c r="K507" s="134" t="s">
        <v>241</v>
      </c>
      <c r="L507" s="32"/>
      <c r="M507" s="139" t="s">
        <v>3</v>
      </c>
      <c r="N507" s="140" t="s">
        <v>43</v>
      </c>
      <c r="P507" s="141">
        <f>O507*H507</f>
        <v>0</v>
      </c>
      <c r="Q507" s="141">
        <v>0</v>
      </c>
      <c r="R507" s="141">
        <f>Q507*H507</f>
        <v>0</v>
      </c>
      <c r="S507" s="141">
        <v>0</v>
      </c>
      <c r="T507" s="142">
        <f>S507*H507</f>
        <v>0</v>
      </c>
      <c r="AR507" s="143" t="s">
        <v>528</v>
      </c>
      <c r="AT507" s="143" t="s">
        <v>150</v>
      </c>
      <c r="AU507" s="143" t="s">
        <v>82</v>
      </c>
      <c r="AY507" s="17" t="s">
        <v>147</v>
      </c>
      <c r="BE507" s="144">
        <f>IF(N507="základní",J507,0)</f>
        <v>0</v>
      </c>
      <c r="BF507" s="144">
        <f>IF(N507="snížená",J507,0)</f>
        <v>0</v>
      </c>
      <c r="BG507" s="144">
        <f>IF(N507="zákl. přenesená",J507,0)</f>
        <v>0</v>
      </c>
      <c r="BH507" s="144">
        <f>IF(N507="sníž. přenesená",J507,0)</f>
        <v>0</v>
      </c>
      <c r="BI507" s="144">
        <f>IF(N507="nulová",J507,0)</f>
        <v>0</v>
      </c>
      <c r="BJ507" s="17" t="s">
        <v>80</v>
      </c>
      <c r="BK507" s="144">
        <f>ROUND(I507*H507,2)</f>
        <v>0</v>
      </c>
      <c r="BL507" s="17" t="s">
        <v>528</v>
      </c>
      <c r="BM507" s="143" t="s">
        <v>1289</v>
      </c>
    </row>
    <row r="508" spans="2:65" s="1" customFormat="1">
      <c r="B508" s="32"/>
      <c r="D508" s="159" t="s">
        <v>243</v>
      </c>
      <c r="F508" s="160" t="s">
        <v>778</v>
      </c>
      <c r="I508" s="147"/>
      <c r="L508" s="32"/>
      <c r="M508" s="148"/>
      <c r="T508" s="53"/>
      <c r="AT508" s="17" t="s">
        <v>243</v>
      </c>
      <c r="AU508" s="17" t="s">
        <v>82</v>
      </c>
    </row>
    <row r="509" spans="2:65" s="13" customFormat="1">
      <c r="B509" s="161"/>
      <c r="D509" s="145" t="s">
        <v>165</v>
      </c>
      <c r="E509" s="162" t="s">
        <v>3</v>
      </c>
      <c r="F509" s="163" t="s">
        <v>606</v>
      </c>
      <c r="H509" s="162" t="s">
        <v>3</v>
      </c>
      <c r="I509" s="164"/>
      <c r="L509" s="161"/>
      <c r="M509" s="165"/>
      <c r="T509" s="166"/>
      <c r="AT509" s="162" t="s">
        <v>165</v>
      </c>
      <c r="AU509" s="162" t="s">
        <v>82</v>
      </c>
      <c r="AV509" s="13" t="s">
        <v>80</v>
      </c>
      <c r="AW509" s="13" t="s">
        <v>33</v>
      </c>
      <c r="AX509" s="13" t="s">
        <v>72</v>
      </c>
      <c r="AY509" s="162" t="s">
        <v>147</v>
      </c>
    </row>
    <row r="510" spans="2:65" s="13" customFormat="1">
      <c r="B510" s="161"/>
      <c r="D510" s="145" t="s">
        <v>165</v>
      </c>
      <c r="E510" s="162" t="s">
        <v>3</v>
      </c>
      <c r="F510" s="163" t="s">
        <v>607</v>
      </c>
      <c r="H510" s="162" t="s">
        <v>3</v>
      </c>
      <c r="I510" s="164"/>
      <c r="L510" s="161"/>
      <c r="M510" s="165"/>
      <c r="T510" s="166"/>
      <c r="AT510" s="162" t="s">
        <v>165</v>
      </c>
      <c r="AU510" s="162" t="s">
        <v>82</v>
      </c>
      <c r="AV510" s="13" t="s">
        <v>80</v>
      </c>
      <c r="AW510" s="13" t="s">
        <v>33</v>
      </c>
      <c r="AX510" s="13" t="s">
        <v>72</v>
      </c>
      <c r="AY510" s="162" t="s">
        <v>147</v>
      </c>
    </row>
    <row r="511" spans="2:65" s="12" customFormat="1">
      <c r="B511" s="149"/>
      <c r="D511" s="145" t="s">
        <v>165</v>
      </c>
      <c r="E511" s="150" t="s">
        <v>3</v>
      </c>
      <c r="F511" s="151" t="s">
        <v>1280</v>
      </c>
      <c r="H511" s="152">
        <v>11.13</v>
      </c>
      <c r="I511" s="153"/>
      <c r="L511" s="149"/>
      <c r="M511" s="154"/>
      <c r="T511" s="155"/>
      <c r="AT511" s="150" t="s">
        <v>165</v>
      </c>
      <c r="AU511" s="150" t="s">
        <v>82</v>
      </c>
      <c r="AV511" s="12" t="s">
        <v>82</v>
      </c>
      <c r="AW511" s="12" t="s">
        <v>33</v>
      </c>
      <c r="AX511" s="12" t="s">
        <v>80</v>
      </c>
      <c r="AY511" s="150" t="s">
        <v>147</v>
      </c>
    </row>
    <row r="512" spans="2:65" s="1" customFormat="1" ht="16.5" customHeight="1">
      <c r="B512" s="131"/>
      <c r="C512" s="181" t="s">
        <v>902</v>
      </c>
      <c r="D512" s="181" t="s">
        <v>474</v>
      </c>
      <c r="E512" s="182" t="s">
        <v>763</v>
      </c>
      <c r="F512" s="183" t="s">
        <v>764</v>
      </c>
      <c r="G512" s="184" t="s">
        <v>219</v>
      </c>
      <c r="H512" s="185">
        <v>12.8</v>
      </c>
      <c r="I512" s="186"/>
      <c r="J512" s="187">
        <f>ROUND(I512*H512,2)</f>
        <v>0</v>
      </c>
      <c r="K512" s="183" t="s">
        <v>241</v>
      </c>
      <c r="L512" s="188"/>
      <c r="M512" s="189" t="s">
        <v>3</v>
      </c>
      <c r="N512" s="190" t="s">
        <v>43</v>
      </c>
      <c r="P512" s="141">
        <f>O512*H512</f>
        <v>0</v>
      </c>
      <c r="Q512" s="141">
        <v>5.0000000000000001E-4</v>
      </c>
      <c r="R512" s="141">
        <f>Q512*H512</f>
        <v>6.4000000000000003E-3</v>
      </c>
      <c r="S512" s="141">
        <v>0</v>
      </c>
      <c r="T512" s="142">
        <f>S512*H512</f>
        <v>0</v>
      </c>
      <c r="AR512" s="143" t="s">
        <v>630</v>
      </c>
      <c r="AT512" s="143" t="s">
        <v>474</v>
      </c>
      <c r="AU512" s="143" t="s">
        <v>82</v>
      </c>
      <c r="AY512" s="17" t="s">
        <v>147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80</v>
      </c>
      <c r="BK512" s="144">
        <f>ROUND(I512*H512,2)</f>
        <v>0</v>
      </c>
      <c r="BL512" s="17" t="s">
        <v>528</v>
      </c>
      <c r="BM512" s="143" t="s">
        <v>1290</v>
      </c>
    </row>
    <row r="513" spans="2:65" s="12" customFormat="1">
      <c r="B513" s="149"/>
      <c r="D513" s="145" t="s">
        <v>165</v>
      </c>
      <c r="E513" s="150" t="s">
        <v>3</v>
      </c>
      <c r="F513" s="151" t="s">
        <v>1288</v>
      </c>
      <c r="H513" s="152">
        <v>12.8</v>
      </c>
      <c r="I513" s="153"/>
      <c r="L513" s="149"/>
      <c r="M513" s="154"/>
      <c r="T513" s="155"/>
      <c r="AT513" s="150" t="s">
        <v>165</v>
      </c>
      <c r="AU513" s="150" t="s">
        <v>82</v>
      </c>
      <c r="AV513" s="12" t="s">
        <v>82</v>
      </c>
      <c r="AW513" s="12" t="s">
        <v>33</v>
      </c>
      <c r="AX513" s="12" t="s">
        <v>80</v>
      </c>
      <c r="AY513" s="150" t="s">
        <v>147</v>
      </c>
    </row>
    <row r="514" spans="2:65" s="1" customFormat="1" ht="24.15" customHeight="1">
      <c r="B514" s="131"/>
      <c r="C514" s="132" t="s">
        <v>909</v>
      </c>
      <c r="D514" s="132" t="s">
        <v>150</v>
      </c>
      <c r="E514" s="133" t="s">
        <v>1291</v>
      </c>
      <c r="F514" s="134" t="s">
        <v>1292</v>
      </c>
      <c r="G514" s="135" t="s">
        <v>259</v>
      </c>
      <c r="H514" s="136">
        <v>0.65300000000000002</v>
      </c>
      <c r="I514" s="137"/>
      <c r="J514" s="138">
        <f>ROUND(I514*H514,2)</f>
        <v>0</v>
      </c>
      <c r="K514" s="134" t="s">
        <v>241</v>
      </c>
      <c r="L514" s="32"/>
      <c r="M514" s="139" t="s">
        <v>3</v>
      </c>
      <c r="N514" s="140" t="s">
        <v>43</v>
      </c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143" t="s">
        <v>528</v>
      </c>
      <c r="AT514" s="143" t="s">
        <v>150</v>
      </c>
      <c r="AU514" s="143" t="s">
        <v>82</v>
      </c>
      <c r="AY514" s="17" t="s">
        <v>147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7" t="s">
        <v>80</v>
      </c>
      <c r="BK514" s="144">
        <f>ROUND(I514*H514,2)</f>
        <v>0</v>
      </c>
      <c r="BL514" s="17" t="s">
        <v>528</v>
      </c>
      <c r="BM514" s="143" t="s">
        <v>1293</v>
      </c>
    </row>
    <row r="515" spans="2:65" s="1" customFormat="1">
      <c r="B515" s="32"/>
      <c r="D515" s="159" t="s">
        <v>243</v>
      </c>
      <c r="F515" s="160" t="s">
        <v>1294</v>
      </c>
      <c r="I515" s="147"/>
      <c r="L515" s="32"/>
      <c r="M515" s="148"/>
      <c r="T515" s="53"/>
      <c r="AT515" s="17" t="s">
        <v>243</v>
      </c>
      <c r="AU515" s="17" t="s">
        <v>82</v>
      </c>
    </row>
    <row r="516" spans="2:65" s="11" customFormat="1" ht="22.95" customHeight="1">
      <c r="B516" s="119"/>
      <c r="D516" s="120" t="s">
        <v>71</v>
      </c>
      <c r="E516" s="129" t="s">
        <v>884</v>
      </c>
      <c r="F516" s="129" t="s">
        <v>885</v>
      </c>
      <c r="I516" s="122"/>
      <c r="J516" s="130">
        <f>BK516</f>
        <v>0</v>
      </c>
      <c r="L516" s="119"/>
      <c r="M516" s="124"/>
      <c r="P516" s="125">
        <f>P517</f>
        <v>0</v>
      </c>
      <c r="R516" s="125">
        <f>R517</f>
        <v>0</v>
      </c>
      <c r="T516" s="126">
        <f>T517</f>
        <v>0</v>
      </c>
      <c r="AR516" s="120" t="s">
        <v>82</v>
      </c>
      <c r="AT516" s="127" t="s">
        <v>71</v>
      </c>
      <c r="AU516" s="127" t="s">
        <v>80</v>
      </c>
      <c r="AY516" s="120" t="s">
        <v>147</v>
      </c>
      <c r="BK516" s="128">
        <f>BK517</f>
        <v>0</v>
      </c>
    </row>
    <row r="517" spans="2:65" s="1" customFormat="1" ht="16.5" customHeight="1">
      <c r="B517" s="131"/>
      <c r="C517" s="132" t="s">
        <v>915</v>
      </c>
      <c r="D517" s="132" t="s">
        <v>150</v>
      </c>
      <c r="E517" s="133" t="s">
        <v>887</v>
      </c>
      <c r="F517" s="134" t="s">
        <v>888</v>
      </c>
      <c r="G517" s="135" t="s">
        <v>598</v>
      </c>
      <c r="H517" s="136">
        <v>1</v>
      </c>
      <c r="I517" s="137"/>
      <c r="J517" s="138">
        <f>ROUND(I517*H517,2)</f>
        <v>0</v>
      </c>
      <c r="K517" s="134" t="s">
        <v>573</v>
      </c>
      <c r="L517" s="32"/>
      <c r="M517" s="139" t="s">
        <v>3</v>
      </c>
      <c r="N517" s="140" t="s">
        <v>43</v>
      </c>
      <c r="P517" s="141">
        <f>O517*H517</f>
        <v>0</v>
      </c>
      <c r="Q517" s="141">
        <v>0</v>
      </c>
      <c r="R517" s="141">
        <f>Q517*H517</f>
        <v>0</v>
      </c>
      <c r="S517" s="141">
        <v>0</v>
      </c>
      <c r="T517" s="142">
        <f>S517*H517</f>
        <v>0</v>
      </c>
      <c r="AR517" s="143" t="s">
        <v>528</v>
      </c>
      <c r="AT517" s="143" t="s">
        <v>150</v>
      </c>
      <c r="AU517" s="143" t="s">
        <v>82</v>
      </c>
      <c r="AY517" s="17" t="s">
        <v>147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80</v>
      </c>
      <c r="BK517" s="144">
        <f>ROUND(I517*H517,2)</f>
        <v>0</v>
      </c>
      <c r="BL517" s="17" t="s">
        <v>528</v>
      </c>
      <c r="BM517" s="143" t="s">
        <v>1295</v>
      </c>
    </row>
    <row r="518" spans="2:65" s="11" customFormat="1" ht="22.95" customHeight="1">
      <c r="B518" s="119"/>
      <c r="D518" s="120" t="s">
        <v>71</v>
      </c>
      <c r="E518" s="129" t="s">
        <v>1296</v>
      </c>
      <c r="F518" s="129" t="s">
        <v>1297</v>
      </c>
      <c r="I518" s="122"/>
      <c r="J518" s="130">
        <f>BK518</f>
        <v>0</v>
      </c>
      <c r="L518" s="119"/>
      <c r="M518" s="124"/>
      <c r="P518" s="125">
        <f>SUM(P519:P540)</f>
        <v>0</v>
      </c>
      <c r="R518" s="125">
        <f>SUM(R519:R540)</f>
        <v>1.6237516299999999</v>
      </c>
      <c r="T518" s="126">
        <f>SUM(T519:T540)</f>
        <v>0</v>
      </c>
      <c r="AR518" s="120" t="s">
        <v>82</v>
      </c>
      <c r="AT518" s="127" t="s">
        <v>71</v>
      </c>
      <c r="AU518" s="127" t="s">
        <v>80</v>
      </c>
      <c r="AY518" s="120" t="s">
        <v>147</v>
      </c>
      <c r="BK518" s="128">
        <f>SUM(BK519:BK540)</f>
        <v>0</v>
      </c>
    </row>
    <row r="519" spans="2:65" s="1" customFormat="1" ht="24.15" customHeight="1">
      <c r="B519" s="131"/>
      <c r="C519" s="132" t="s">
        <v>920</v>
      </c>
      <c r="D519" s="132" t="s">
        <v>150</v>
      </c>
      <c r="E519" s="133" t="s">
        <v>1298</v>
      </c>
      <c r="F519" s="134" t="s">
        <v>1299</v>
      </c>
      <c r="G519" s="135" t="s">
        <v>219</v>
      </c>
      <c r="H519" s="136">
        <v>65.45</v>
      </c>
      <c r="I519" s="137"/>
      <c r="J519" s="138">
        <f>ROUND(I519*H519,2)</f>
        <v>0</v>
      </c>
      <c r="K519" s="134" t="s">
        <v>241</v>
      </c>
      <c r="L519" s="32"/>
      <c r="M519" s="139" t="s">
        <v>3</v>
      </c>
      <c r="N519" s="140" t="s">
        <v>43</v>
      </c>
      <c r="P519" s="141">
        <f>O519*H519</f>
        <v>0</v>
      </c>
      <c r="Q519" s="141">
        <v>2.2599999999999999E-2</v>
      </c>
      <c r="R519" s="141">
        <f>Q519*H519</f>
        <v>1.4791699999999999</v>
      </c>
      <c r="S519" s="141">
        <v>0</v>
      </c>
      <c r="T519" s="142">
        <f>S519*H519</f>
        <v>0</v>
      </c>
      <c r="AR519" s="143" t="s">
        <v>528</v>
      </c>
      <c r="AT519" s="143" t="s">
        <v>150</v>
      </c>
      <c r="AU519" s="143" t="s">
        <v>82</v>
      </c>
      <c r="AY519" s="17" t="s">
        <v>147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7" t="s">
        <v>80</v>
      </c>
      <c r="BK519" s="144">
        <f>ROUND(I519*H519,2)</f>
        <v>0</v>
      </c>
      <c r="BL519" s="17" t="s">
        <v>528</v>
      </c>
      <c r="BM519" s="143" t="s">
        <v>1300</v>
      </c>
    </row>
    <row r="520" spans="2:65" s="1" customFormat="1">
      <c r="B520" s="32"/>
      <c r="D520" s="159" t="s">
        <v>243</v>
      </c>
      <c r="F520" s="160" t="s">
        <v>1301</v>
      </c>
      <c r="I520" s="147"/>
      <c r="L520" s="32"/>
      <c r="M520" s="148"/>
      <c r="T520" s="53"/>
      <c r="AT520" s="17" t="s">
        <v>243</v>
      </c>
      <c r="AU520" s="17" t="s">
        <v>82</v>
      </c>
    </row>
    <row r="521" spans="2:65" s="13" customFormat="1">
      <c r="B521" s="161"/>
      <c r="D521" s="145" t="s">
        <v>165</v>
      </c>
      <c r="E521" s="162" t="s">
        <v>3</v>
      </c>
      <c r="F521" s="163" t="s">
        <v>1081</v>
      </c>
      <c r="H521" s="162" t="s">
        <v>3</v>
      </c>
      <c r="I521" s="164"/>
      <c r="L521" s="161"/>
      <c r="M521" s="165"/>
      <c r="T521" s="166"/>
      <c r="AT521" s="162" t="s">
        <v>165</v>
      </c>
      <c r="AU521" s="162" t="s">
        <v>82</v>
      </c>
      <c r="AV521" s="13" t="s">
        <v>80</v>
      </c>
      <c r="AW521" s="13" t="s">
        <v>33</v>
      </c>
      <c r="AX521" s="13" t="s">
        <v>72</v>
      </c>
      <c r="AY521" s="162" t="s">
        <v>147</v>
      </c>
    </row>
    <row r="522" spans="2:65" s="13" customFormat="1">
      <c r="B522" s="161"/>
      <c r="D522" s="145" t="s">
        <v>165</v>
      </c>
      <c r="E522" s="162" t="s">
        <v>3</v>
      </c>
      <c r="F522" s="163" t="s">
        <v>1302</v>
      </c>
      <c r="H522" s="162" t="s">
        <v>3</v>
      </c>
      <c r="I522" s="164"/>
      <c r="L522" s="161"/>
      <c r="M522" s="165"/>
      <c r="T522" s="166"/>
      <c r="AT522" s="162" t="s">
        <v>165</v>
      </c>
      <c r="AU522" s="162" t="s">
        <v>82</v>
      </c>
      <c r="AV522" s="13" t="s">
        <v>80</v>
      </c>
      <c r="AW522" s="13" t="s">
        <v>33</v>
      </c>
      <c r="AX522" s="13" t="s">
        <v>72</v>
      </c>
      <c r="AY522" s="162" t="s">
        <v>147</v>
      </c>
    </row>
    <row r="523" spans="2:65" s="12" customFormat="1">
      <c r="B523" s="149"/>
      <c r="D523" s="145" t="s">
        <v>165</v>
      </c>
      <c r="E523" s="150" t="s">
        <v>3</v>
      </c>
      <c r="F523" s="151" t="s">
        <v>1207</v>
      </c>
      <c r="H523" s="152">
        <v>65.45</v>
      </c>
      <c r="I523" s="153"/>
      <c r="L523" s="149"/>
      <c r="M523" s="154"/>
      <c r="T523" s="155"/>
      <c r="AT523" s="150" t="s">
        <v>165</v>
      </c>
      <c r="AU523" s="150" t="s">
        <v>82</v>
      </c>
      <c r="AV523" s="12" t="s">
        <v>82</v>
      </c>
      <c r="AW523" s="12" t="s">
        <v>33</v>
      </c>
      <c r="AX523" s="12" t="s">
        <v>80</v>
      </c>
      <c r="AY523" s="150" t="s">
        <v>147</v>
      </c>
    </row>
    <row r="524" spans="2:65" s="1" customFormat="1" ht="24.15" customHeight="1">
      <c r="B524" s="131"/>
      <c r="C524" s="132" t="s">
        <v>925</v>
      </c>
      <c r="D524" s="132" t="s">
        <v>150</v>
      </c>
      <c r="E524" s="133" t="s">
        <v>1303</v>
      </c>
      <c r="F524" s="134" t="s">
        <v>1304</v>
      </c>
      <c r="G524" s="135" t="s">
        <v>219</v>
      </c>
      <c r="H524" s="136">
        <v>65.45</v>
      </c>
      <c r="I524" s="137"/>
      <c r="J524" s="138">
        <f>ROUND(I524*H524,2)</f>
        <v>0</v>
      </c>
      <c r="K524" s="134" t="s">
        <v>241</v>
      </c>
      <c r="L524" s="32"/>
      <c r="M524" s="139" t="s">
        <v>3</v>
      </c>
      <c r="N524" s="140" t="s">
        <v>43</v>
      </c>
      <c r="P524" s="141">
        <f>O524*H524</f>
        <v>0</v>
      </c>
      <c r="Q524" s="141">
        <v>1E-4</v>
      </c>
      <c r="R524" s="141">
        <f>Q524*H524</f>
        <v>6.5450000000000005E-3</v>
      </c>
      <c r="S524" s="141">
        <v>0</v>
      </c>
      <c r="T524" s="142">
        <f>S524*H524</f>
        <v>0</v>
      </c>
      <c r="AR524" s="143" t="s">
        <v>528</v>
      </c>
      <c r="AT524" s="143" t="s">
        <v>150</v>
      </c>
      <c r="AU524" s="143" t="s">
        <v>82</v>
      </c>
      <c r="AY524" s="17" t="s">
        <v>147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80</v>
      </c>
      <c r="BK524" s="144">
        <f>ROUND(I524*H524,2)</f>
        <v>0</v>
      </c>
      <c r="BL524" s="17" t="s">
        <v>528</v>
      </c>
      <c r="BM524" s="143" t="s">
        <v>1305</v>
      </c>
    </row>
    <row r="525" spans="2:65" s="1" customFormat="1">
      <c r="B525" s="32"/>
      <c r="D525" s="159" t="s">
        <v>243</v>
      </c>
      <c r="F525" s="160" t="s">
        <v>1306</v>
      </c>
      <c r="I525" s="147"/>
      <c r="L525" s="32"/>
      <c r="M525" s="148"/>
      <c r="T525" s="53"/>
      <c r="AT525" s="17" t="s">
        <v>243</v>
      </c>
      <c r="AU525" s="17" t="s">
        <v>82</v>
      </c>
    </row>
    <row r="526" spans="2:65" s="13" customFormat="1">
      <c r="B526" s="161"/>
      <c r="D526" s="145" t="s">
        <v>165</v>
      </c>
      <c r="E526" s="162" t="s">
        <v>3</v>
      </c>
      <c r="F526" s="163" t="s">
        <v>1081</v>
      </c>
      <c r="H526" s="162" t="s">
        <v>3</v>
      </c>
      <c r="I526" s="164"/>
      <c r="L526" s="161"/>
      <c r="M526" s="165"/>
      <c r="T526" s="166"/>
      <c r="AT526" s="162" t="s">
        <v>165</v>
      </c>
      <c r="AU526" s="162" t="s">
        <v>82</v>
      </c>
      <c r="AV526" s="13" t="s">
        <v>80</v>
      </c>
      <c r="AW526" s="13" t="s">
        <v>33</v>
      </c>
      <c r="AX526" s="13" t="s">
        <v>72</v>
      </c>
      <c r="AY526" s="162" t="s">
        <v>147</v>
      </c>
    </row>
    <row r="527" spans="2:65" s="13" customFormat="1">
      <c r="B527" s="161"/>
      <c r="D527" s="145" t="s">
        <v>165</v>
      </c>
      <c r="E527" s="162" t="s">
        <v>3</v>
      </c>
      <c r="F527" s="163" t="s">
        <v>1302</v>
      </c>
      <c r="H527" s="162" t="s">
        <v>3</v>
      </c>
      <c r="I527" s="164"/>
      <c r="L527" s="161"/>
      <c r="M527" s="165"/>
      <c r="T527" s="166"/>
      <c r="AT527" s="162" t="s">
        <v>165</v>
      </c>
      <c r="AU527" s="162" t="s">
        <v>82</v>
      </c>
      <c r="AV527" s="13" t="s">
        <v>80</v>
      </c>
      <c r="AW527" s="13" t="s">
        <v>33</v>
      </c>
      <c r="AX527" s="13" t="s">
        <v>72</v>
      </c>
      <c r="AY527" s="162" t="s">
        <v>147</v>
      </c>
    </row>
    <row r="528" spans="2:65" s="12" customFormat="1">
      <c r="B528" s="149"/>
      <c r="D528" s="145" t="s">
        <v>165</v>
      </c>
      <c r="E528" s="150" t="s">
        <v>3</v>
      </c>
      <c r="F528" s="151" t="s">
        <v>1207</v>
      </c>
      <c r="H528" s="152">
        <v>65.45</v>
      </c>
      <c r="I528" s="153"/>
      <c r="L528" s="149"/>
      <c r="M528" s="154"/>
      <c r="T528" s="155"/>
      <c r="AT528" s="150" t="s">
        <v>165</v>
      </c>
      <c r="AU528" s="150" t="s">
        <v>82</v>
      </c>
      <c r="AV528" s="12" t="s">
        <v>82</v>
      </c>
      <c r="AW528" s="12" t="s">
        <v>33</v>
      </c>
      <c r="AX528" s="12" t="s">
        <v>80</v>
      </c>
      <c r="AY528" s="150" t="s">
        <v>147</v>
      </c>
    </row>
    <row r="529" spans="2:65" s="1" customFormat="1" ht="24.15" customHeight="1">
      <c r="B529" s="131"/>
      <c r="C529" s="132" t="s">
        <v>930</v>
      </c>
      <c r="D529" s="132" t="s">
        <v>150</v>
      </c>
      <c r="E529" s="133" t="s">
        <v>1307</v>
      </c>
      <c r="F529" s="134" t="s">
        <v>1308</v>
      </c>
      <c r="G529" s="135" t="s">
        <v>344</v>
      </c>
      <c r="H529" s="136">
        <v>19.600000000000001</v>
      </c>
      <c r="I529" s="137"/>
      <c r="J529" s="138">
        <f>ROUND(I529*H529,2)</f>
        <v>0</v>
      </c>
      <c r="K529" s="134" t="s">
        <v>241</v>
      </c>
      <c r="L529" s="32"/>
      <c r="M529" s="139" t="s">
        <v>3</v>
      </c>
      <c r="N529" s="140" t="s">
        <v>43</v>
      </c>
      <c r="P529" s="141">
        <f>O529*H529</f>
        <v>0</v>
      </c>
      <c r="Q529" s="141">
        <v>6.6299999999999996E-3</v>
      </c>
      <c r="R529" s="141">
        <f>Q529*H529</f>
        <v>0.12994800000000001</v>
      </c>
      <c r="S529" s="141">
        <v>0</v>
      </c>
      <c r="T529" s="142">
        <f>S529*H529</f>
        <v>0</v>
      </c>
      <c r="AR529" s="143" t="s">
        <v>528</v>
      </c>
      <c r="AT529" s="143" t="s">
        <v>150</v>
      </c>
      <c r="AU529" s="143" t="s">
        <v>82</v>
      </c>
      <c r="AY529" s="17" t="s">
        <v>147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80</v>
      </c>
      <c r="BK529" s="144">
        <f>ROUND(I529*H529,2)</f>
        <v>0</v>
      </c>
      <c r="BL529" s="17" t="s">
        <v>528</v>
      </c>
      <c r="BM529" s="143" t="s">
        <v>1309</v>
      </c>
    </row>
    <row r="530" spans="2:65" s="1" customFormat="1">
      <c r="B530" s="32"/>
      <c r="D530" s="159" t="s">
        <v>243</v>
      </c>
      <c r="F530" s="160" t="s">
        <v>1310</v>
      </c>
      <c r="I530" s="147"/>
      <c r="L530" s="32"/>
      <c r="M530" s="148"/>
      <c r="T530" s="53"/>
      <c r="AT530" s="17" t="s">
        <v>243</v>
      </c>
      <c r="AU530" s="17" t="s">
        <v>82</v>
      </c>
    </row>
    <row r="531" spans="2:65" s="12" customFormat="1">
      <c r="B531" s="149"/>
      <c r="D531" s="145" t="s">
        <v>165</v>
      </c>
      <c r="E531" s="150" t="s">
        <v>3</v>
      </c>
      <c r="F531" s="151" t="s">
        <v>1311</v>
      </c>
      <c r="H531" s="152">
        <v>19.600000000000001</v>
      </c>
      <c r="I531" s="153"/>
      <c r="L531" s="149"/>
      <c r="M531" s="154"/>
      <c r="T531" s="155"/>
      <c r="AT531" s="150" t="s">
        <v>165</v>
      </c>
      <c r="AU531" s="150" t="s">
        <v>82</v>
      </c>
      <c r="AV531" s="12" t="s">
        <v>82</v>
      </c>
      <c r="AW531" s="12" t="s">
        <v>33</v>
      </c>
      <c r="AX531" s="12" t="s">
        <v>80</v>
      </c>
      <c r="AY531" s="150" t="s">
        <v>147</v>
      </c>
    </row>
    <row r="532" spans="2:65" s="1" customFormat="1" ht="24.15" customHeight="1">
      <c r="B532" s="131"/>
      <c r="C532" s="132" t="s">
        <v>937</v>
      </c>
      <c r="D532" s="132" t="s">
        <v>150</v>
      </c>
      <c r="E532" s="133" t="s">
        <v>1312</v>
      </c>
      <c r="F532" s="134" t="s">
        <v>1313</v>
      </c>
      <c r="G532" s="135" t="s">
        <v>219</v>
      </c>
      <c r="H532" s="136">
        <v>65.45</v>
      </c>
      <c r="I532" s="137"/>
      <c r="J532" s="138">
        <f>ROUND(I532*H532,2)</f>
        <v>0</v>
      </c>
      <c r="K532" s="134" t="s">
        <v>241</v>
      </c>
      <c r="L532" s="32"/>
      <c r="M532" s="139" t="s">
        <v>3</v>
      </c>
      <c r="N532" s="140" t="s">
        <v>43</v>
      </c>
      <c r="P532" s="141">
        <f>O532*H532</f>
        <v>0</v>
      </c>
      <c r="Q532" s="141">
        <v>0</v>
      </c>
      <c r="R532" s="141">
        <f>Q532*H532</f>
        <v>0</v>
      </c>
      <c r="S532" s="141">
        <v>0</v>
      </c>
      <c r="T532" s="142">
        <f>S532*H532</f>
        <v>0</v>
      </c>
      <c r="AR532" s="143" t="s">
        <v>528</v>
      </c>
      <c r="AT532" s="143" t="s">
        <v>150</v>
      </c>
      <c r="AU532" s="143" t="s">
        <v>82</v>
      </c>
      <c r="AY532" s="17" t="s">
        <v>147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80</v>
      </c>
      <c r="BK532" s="144">
        <f>ROUND(I532*H532,2)</f>
        <v>0</v>
      </c>
      <c r="BL532" s="17" t="s">
        <v>528</v>
      </c>
      <c r="BM532" s="143" t="s">
        <v>1314</v>
      </c>
    </row>
    <row r="533" spans="2:65" s="1" customFormat="1">
      <c r="B533" s="32"/>
      <c r="D533" s="159" t="s">
        <v>243</v>
      </c>
      <c r="F533" s="160" t="s">
        <v>1315</v>
      </c>
      <c r="I533" s="147"/>
      <c r="L533" s="32"/>
      <c r="M533" s="148"/>
      <c r="T533" s="53"/>
      <c r="AT533" s="17" t="s">
        <v>243</v>
      </c>
      <c r="AU533" s="17" t="s">
        <v>82</v>
      </c>
    </row>
    <row r="534" spans="2:65" s="13" customFormat="1">
      <c r="B534" s="161"/>
      <c r="D534" s="145" t="s">
        <v>165</v>
      </c>
      <c r="E534" s="162" t="s">
        <v>3</v>
      </c>
      <c r="F534" s="163" t="s">
        <v>1081</v>
      </c>
      <c r="H534" s="162" t="s">
        <v>3</v>
      </c>
      <c r="I534" s="164"/>
      <c r="L534" s="161"/>
      <c r="M534" s="165"/>
      <c r="T534" s="166"/>
      <c r="AT534" s="162" t="s">
        <v>165</v>
      </c>
      <c r="AU534" s="162" t="s">
        <v>82</v>
      </c>
      <c r="AV534" s="13" t="s">
        <v>80</v>
      </c>
      <c r="AW534" s="13" t="s">
        <v>33</v>
      </c>
      <c r="AX534" s="13" t="s">
        <v>72</v>
      </c>
      <c r="AY534" s="162" t="s">
        <v>147</v>
      </c>
    </row>
    <row r="535" spans="2:65" s="13" customFormat="1">
      <c r="B535" s="161"/>
      <c r="D535" s="145" t="s">
        <v>165</v>
      </c>
      <c r="E535" s="162" t="s">
        <v>3</v>
      </c>
      <c r="F535" s="163" t="s">
        <v>1302</v>
      </c>
      <c r="H535" s="162" t="s">
        <v>3</v>
      </c>
      <c r="I535" s="164"/>
      <c r="L535" s="161"/>
      <c r="M535" s="165"/>
      <c r="T535" s="166"/>
      <c r="AT535" s="162" t="s">
        <v>165</v>
      </c>
      <c r="AU535" s="162" t="s">
        <v>82</v>
      </c>
      <c r="AV535" s="13" t="s">
        <v>80</v>
      </c>
      <c r="AW535" s="13" t="s">
        <v>33</v>
      </c>
      <c r="AX535" s="13" t="s">
        <v>72</v>
      </c>
      <c r="AY535" s="162" t="s">
        <v>147</v>
      </c>
    </row>
    <row r="536" spans="2:65" s="12" customFormat="1">
      <c r="B536" s="149"/>
      <c r="D536" s="145" t="s">
        <v>165</v>
      </c>
      <c r="E536" s="150" t="s">
        <v>3</v>
      </c>
      <c r="F536" s="151" t="s">
        <v>1207</v>
      </c>
      <c r="H536" s="152">
        <v>65.45</v>
      </c>
      <c r="I536" s="153"/>
      <c r="L536" s="149"/>
      <c r="M536" s="154"/>
      <c r="T536" s="155"/>
      <c r="AT536" s="150" t="s">
        <v>165</v>
      </c>
      <c r="AU536" s="150" t="s">
        <v>82</v>
      </c>
      <c r="AV536" s="12" t="s">
        <v>82</v>
      </c>
      <c r="AW536" s="12" t="s">
        <v>33</v>
      </c>
      <c r="AX536" s="12" t="s">
        <v>80</v>
      </c>
      <c r="AY536" s="150" t="s">
        <v>147</v>
      </c>
    </row>
    <row r="537" spans="2:65" s="1" customFormat="1" ht="16.5" customHeight="1">
      <c r="B537" s="131"/>
      <c r="C537" s="181" t="s">
        <v>942</v>
      </c>
      <c r="D537" s="181" t="s">
        <v>474</v>
      </c>
      <c r="E537" s="182" t="s">
        <v>1316</v>
      </c>
      <c r="F537" s="183" t="s">
        <v>1317</v>
      </c>
      <c r="G537" s="184" t="s">
        <v>219</v>
      </c>
      <c r="H537" s="185">
        <v>73.533000000000001</v>
      </c>
      <c r="I537" s="186"/>
      <c r="J537" s="187">
        <f>ROUND(I537*H537,2)</f>
        <v>0</v>
      </c>
      <c r="K537" s="183" t="s">
        <v>241</v>
      </c>
      <c r="L537" s="188"/>
      <c r="M537" s="189" t="s">
        <v>3</v>
      </c>
      <c r="N537" s="190" t="s">
        <v>43</v>
      </c>
      <c r="P537" s="141">
        <f>O537*H537</f>
        <v>0</v>
      </c>
      <c r="Q537" s="141">
        <v>1.1E-4</v>
      </c>
      <c r="R537" s="141">
        <f>Q537*H537</f>
        <v>8.0886300000000012E-3</v>
      </c>
      <c r="S537" s="141">
        <v>0</v>
      </c>
      <c r="T537" s="142">
        <f>S537*H537</f>
        <v>0</v>
      </c>
      <c r="AR537" s="143" t="s">
        <v>630</v>
      </c>
      <c r="AT537" s="143" t="s">
        <v>474</v>
      </c>
      <c r="AU537" s="143" t="s">
        <v>82</v>
      </c>
      <c r="AY537" s="17" t="s">
        <v>147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80</v>
      </c>
      <c r="BK537" s="144">
        <f>ROUND(I537*H537,2)</f>
        <v>0</v>
      </c>
      <c r="BL537" s="17" t="s">
        <v>528</v>
      </c>
      <c r="BM537" s="143" t="s">
        <v>1318</v>
      </c>
    </row>
    <row r="538" spans="2:65" s="12" customFormat="1">
      <c r="B538" s="149"/>
      <c r="D538" s="145" t="s">
        <v>165</v>
      </c>
      <c r="E538" s="150" t="s">
        <v>3</v>
      </c>
      <c r="F538" s="151" t="s">
        <v>1319</v>
      </c>
      <c r="H538" s="152">
        <v>73.533000000000001</v>
      </c>
      <c r="I538" s="153"/>
      <c r="L538" s="149"/>
      <c r="M538" s="154"/>
      <c r="T538" s="155"/>
      <c r="AT538" s="150" t="s">
        <v>165</v>
      </c>
      <c r="AU538" s="150" t="s">
        <v>82</v>
      </c>
      <c r="AV538" s="12" t="s">
        <v>82</v>
      </c>
      <c r="AW538" s="12" t="s">
        <v>33</v>
      </c>
      <c r="AX538" s="12" t="s">
        <v>80</v>
      </c>
      <c r="AY538" s="150" t="s">
        <v>147</v>
      </c>
    </row>
    <row r="539" spans="2:65" s="1" customFormat="1" ht="24.15" customHeight="1">
      <c r="B539" s="131"/>
      <c r="C539" s="132" t="s">
        <v>947</v>
      </c>
      <c r="D539" s="132" t="s">
        <v>150</v>
      </c>
      <c r="E539" s="133" t="s">
        <v>1320</v>
      </c>
      <c r="F539" s="134" t="s">
        <v>1321</v>
      </c>
      <c r="G539" s="135" t="s">
        <v>259</v>
      </c>
      <c r="H539" s="136">
        <v>1.6240000000000001</v>
      </c>
      <c r="I539" s="137"/>
      <c r="J539" s="138">
        <f>ROUND(I539*H539,2)</f>
        <v>0</v>
      </c>
      <c r="K539" s="134" t="s">
        <v>241</v>
      </c>
      <c r="L539" s="32"/>
      <c r="M539" s="139" t="s">
        <v>3</v>
      </c>
      <c r="N539" s="140" t="s">
        <v>43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528</v>
      </c>
      <c r="AT539" s="143" t="s">
        <v>150</v>
      </c>
      <c r="AU539" s="143" t="s">
        <v>82</v>
      </c>
      <c r="AY539" s="17" t="s">
        <v>147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80</v>
      </c>
      <c r="BK539" s="144">
        <f>ROUND(I539*H539,2)</f>
        <v>0</v>
      </c>
      <c r="BL539" s="17" t="s">
        <v>528</v>
      </c>
      <c r="BM539" s="143" t="s">
        <v>1322</v>
      </c>
    </row>
    <row r="540" spans="2:65" s="1" customFormat="1">
      <c r="B540" s="32"/>
      <c r="D540" s="159" t="s">
        <v>243</v>
      </c>
      <c r="F540" s="160" t="s">
        <v>1323</v>
      </c>
      <c r="I540" s="147"/>
      <c r="L540" s="32"/>
      <c r="M540" s="148"/>
      <c r="T540" s="53"/>
      <c r="AT540" s="17" t="s">
        <v>243</v>
      </c>
      <c r="AU540" s="17" t="s">
        <v>82</v>
      </c>
    </row>
    <row r="541" spans="2:65" s="11" customFormat="1" ht="22.95" customHeight="1">
      <c r="B541" s="119"/>
      <c r="D541" s="120" t="s">
        <v>71</v>
      </c>
      <c r="E541" s="129" t="s">
        <v>907</v>
      </c>
      <c r="F541" s="129" t="s">
        <v>908</v>
      </c>
      <c r="I541" s="122"/>
      <c r="J541" s="130">
        <f>BK541</f>
        <v>0</v>
      </c>
      <c r="L541" s="119"/>
      <c r="M541" s="124"/>
      <c r="P541" s="125">
        <f>SUM(P542:P573)</f>
        <v>0</v>
      </c>
      <c r="R541" s="125">
        <f>SUM(R542:R573)</f>
        <v>0.48286169999999995</v>
      </c>
      <c r="T541" s="126">
        <f>SUM(T542:T573)</f>
        <v>0</v>
      </c>
      <c r="AR541" s="120" t="s">
        <v>82</v>
      </c>
      <c r="AT541" s="127" t="s">
        <v>71</v>
      </c>
      <c r="AU541" s="127" t="s">
        <v>80</v>
      </c>
      <c r="AY541" s="120" t="s">
        <v>147</v>
      </c>
      <c r="BK541" s="128">
        <f>SUM(BK542:BK573)</f>
        <v>0</v>
      </c>
    </row>
    <row r="542" spans="2:65" s="1" customFormat="1" ht="24.15" customHeight="1">
      <c r="B542" s="131"/>
      <c r="C542" s="132" t="s">
        <v>954</v>
      </c>
      <c r="D542" s="132" t="s">
        <v>150</v>
      </c>
      <c r="E542" s="133" t="s">
        <v>1324</v>
      </c>
      <c r="F542" s="134" t="s">
        <v>1325</v>
      </c>
      <c r="G542" s="135" t="s">
        <v>344</v>
      </c>
      <c r="H542" s="136">
        <v>56.3</v>
      </c>
      <c r="I542" s="137"/>
      <c r="J542" s="138">
        <f>ROUND(I542*H542,2)</f>
        <v>0</v>
      </c>
      <c r="K542" s="134" t="s">
        <v>241</v>
      </c>
      <c r="L542" s="32"/>
      <c r="M542" s="139" t="s">
        <v>3</v>
      </c>
      <c r="N542" s="140" t="s">
        <v>43</v>
      </c>
      <c r="P542" s="141">
        <f>O542*H542</f>
        <v>0</v>
      </c>
      <c r="Q542" s="141">
        <v>2.2799999999999999E-3</v>
      </c>
      <c r="R542" s="141">
        <f>Q542*H542</f>
        <v>0.12836399999999998</v>
      </c>
      <c r="S542" s="141">
        <v>0</v>
      </c>
      <c r="T542" s="142">
        <f>S542*H542</f>
        <v>0</v>
      </c>
      <c r="AR542" s="143" t="s">
        <v>528</v>
      </c>
      <c r="AT542" s="143" t="s">
        <v>150</v>
      </c>
      <c r="AU542" s="143" t="s">
        <v>82</v>
      </c>
      <c r="AY542" s="17" t="s">
        <v>147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80</v>
      </c>
      <c r="BK542" s="144">
        <f>ROUND(I542*H542,2)</f>
        <v>0</v>
      </c>
      <c r="BL542" s="17" t="s">
        <v>528</v>
      </c>
      <c r="BM542" s="143" t="s">
        <v>1326</v>
      </c>
    </row>
    <row r="543" spans="2:65" s="1" customFormat="1">
      <c r="B543" s="32"/>
      <c r="D543" s="159" t="s">
        <v>243</v>
      </c>
      <c r="F543" s="160" t="s">
        <v>1327</v>
      </c>
      <c r="I543" s="147"/>
      <c r="L543" s="32"/>
      <c r="M543" s="148"/>
      <c r="T543" s="53"/>
      <c r="AT543" s="17" t="s">
        <v>243</v>
      </c>
      <c r="AU543" s="17" t="s">
        <v>82</v>
      </c>
    </row>
    <row r="544" spans="2:65" s="13" customFormat="1">
      <c r="B544" s="161"/>
      <c r="D544" s="145" t="s">
        <v>165</v>
      </c>
      <c r="E544" s="162" t="s">
        <v>3</v>
      </c>
      <c r="F544" s="163" t="s">
        <v>793</v>
      </c>
      <c r="H544" s="162" t="s">
        <v>3</v>
      </c>
      <c r="I544" s="164"/>
      <c r="L544" s="161"/>
      <c r="M544" s="165"/>
      <c r="T544" s="166"/>
      <c r="AT544" s="162" t="s">
        <v>165</v>
      </c>
      <c r="AU544" s="162" t="s">
        <v>82</v>
      </c>
      <c r="AV544" s="13" t="s">
        <v>80</v>
      </c>
      <c r="AW544" s="13" t="s">
        <v>33</v>
      </c>
      <c r="AX544" s="13" t="s">
        <v>72</v>
      </c>
      <c r="AY544" s="162" t="s">
        <v>147</v>
      </c>
    </row>
    <row r="545" spans="2:65" s="13" customFormat="1">
      <c r="B545" s="161"/>
      <c r="D545" s="145" t="s">
        <v>165</v>
      </c>
      <c r="E545" s="162" t="s">
        <v>3</v>
      </c>
      <c r="F545" s="163" t="s">
        <v>794</v>
      </c>
      <c r="H545" s="162" t="s">
        <v>3</v>
      </c>
      <c r="I545" s="164"/>
      <c r="L545" s="161"/>
      <c r="M545" s="165"/>
      <c r="T545" s="166"/>
      <c r="AT545" s="162" t="s">
        <v>165</v>
      </c>
      <c r="AU545" s="162" t="s">
        <v>82</v>
      </c>
      <c r="AV545" s="13" t="s">
        <v>80</v>
      </c>
      <c r="AW545" s="13" t="s">
        <v>33</v>
      </c>
      <c r="AX545" s="13" t="s">
        <v>72</v>
      </c>
      <c r="AY545" s="162" t="s">
        <v>147</v>
      </c>
    </row>
    <row r="546" spans="2:65" s="12" customFormat="1">
      <c r="B546" s="149"/>
      <c r="D546" s="145" t="s">
        <v>165</v>
      </c>
      <c r="E546" s="150" t="s">
        <v>3</v>
      </c>
      <c r="F546" s="151" t="s">
        <v>1328</v>
      </c>
      <c r="H546" s="152">
        <v>56.3</v>
      </c>
      <c r="I546" s="153"/>
      <c r="L546" s="149"/>
      <c r="M546" s="154"/>
      <c r="T546" s="155"/>
      <c r="AT546" s="150" t="s">
        <v>165</v>
      </c>
      <c r="AU546" s="150" t="s">
        <v>82</v>
      </c>
      <c r="AV546" s="12" t="s">
        <v>82</v>
      </c>
      <c r="AW546" s="12" t="s">
        <v>33</v>
      </c>
      <c r="AX546" s="12" t="s">
        <v>80</v>
      </c>
      <c r="AY546" s="150" t="s">
        <v>147</v>
      </c>
    </row>
    <row r="547" spans="2:65" s="1" customFormat="1" ht="16.5" customHeight="1">
      <c r="B547" s="131"/>
      <c r="C547" s="132" t="s">
        <v>960</v>
      </c>
      <c r="D547" s="132" t="s">
        <v>150</v>
      </c>
      <c r="E547" s="133" t="s">
        <v>1329</v>
      </c>
      <c r="F547" s="134" t="s">
        <v>1330</v>
      </c>
      <c r="G547" s="135" t="s">
        <v>344</v>
      </c>
      <c r="H547" s="136">
        <v>64.8</v>
      </c>
      <c r="I547" s="137"/>
      <c r="J547" s="138">
        <f>ROUND(I547*H547,2)</f>
        <v>0</v>
      </c>
      <c r="K547" s="134" t="s">
        <v>241</v>
      </c>
      <c r="L547" s="32"/>
      <c r="M547" s="139" t="s">
        <v>3</v>
      </c>
      <c r="N547" s="140" t="s">
        <v>43</v>
      </c>
      <c r="P547" s="141">
        <f>O547*H547</f>
        <v>0</v>
      </c>
      <c r="Q547" s="141">
        <v>2.8300000000000001E-3</v>
      </c>
      <c r="R547" s="141">
        <f>Q547*H547</f>
        <v>0.18338399999999999</v>
      </c>
      <c r="S547" s="141">
        <v>0</v>
      </c>
      <c r="T547" s="142">
        <f>S547*H547</f>
        <v>0</v>
      </c>
      <c r="AR547" s="143" t="s">
        <v>528</v>
      </c>
      <c r="AT547" s="143" t="s">
        <v>150</v>
      </c>
      <c r="AU547" s="143" t="s">
        <v>82</v>
      </c>
      <c r="AY547" s="17" t="s">
        <v>147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7" t="s">
        <v>80</v>
      </c>
      <c r="BK547" s="144">
        <f>ROUND(I547*H547,2)</f>
        <v>0</v>
      </c>
      <c r="BL547" s="17" t="s">
        <v>528</v>
      </c>
      <c r="BM547" s="143" t="s">
        <v>1331</v>
      </c>
    </row>
    <row r="548" spans="2:65" s="1" customFormat="1">
      <c r="B548" s="32"/>
      <c r="D548" s="159" t="s">
        <v>243</v>
      </c>
      <c r="F548" s="160" t="s">
        <v>1332</v>
      </c>
      <c r="I548" s="147"/>
      <c r="L548" s="32"/>
      <c r="M548" s="148"/>
      <c r="T548" s="53"/>
      <c r="AT548" s="17" t="s">
        <v>243</v>
      </c>
      <c r="AU548" s="17" t="s">
        <v>82</v>
      </c>
    </row>
    <row r="549" spans="2:65" s="13" customFormat="1">
      <c r="B549" s="161"/>
      <c r="D549" s="145" t="s">
        <v>165</v>
      </c>
      <c r="E549" s="162" t="s">
        <v>3</v>
      </c>
      <c r="F549" s="163" t="s">
        <v>793</v>
      </c>
      <c r="H549" s="162" t="s">
        <v>3</v>
      </c>
      <c r="I549" s="164"/>
      <c r="L549" s="161"/>
      <c r="M549" s="165"/>
      <c r="T549" s="166"/>
      <c r="AT549" s="162" t="s">
        <v>165</v>
      </c>
      <c r="AU549" s="162" t="s">
        <v>82</v>
      </c>
      <c r="AV549" s="13" t="s">
        <v>80</v>
      </c>
      <c r="AW549" s="13" t="s">
        <v>33</v>
      </c>
      <c r="AX549" s="13" t="s">
        <v>72</v>
      </c>
      <c r="AY549" s="162" t="s">
        <v>147</v>
      </c>
    </row>
    <row r="550" spans="2:65" s="13" customFormat="1">
      <c r="B550" s="161"/>
      <c r="D550" s="145" t="s">
        <v>165</v>
      </c>
      <c r="E550" s="162" t="s">
        <v>3</v>
      </c>
      <c r="F550" s="163" t="s">
        <v>914</v>
      </c>
      <c r="H550" s="162" t="s">
        <v>3</v>
      </c>
      <c r="I550" s="164"/>
      <c r="L550" s="161"/>
      <c r="M550" s="165"/>
      <c r="T550" s="166"/>
      <c r="AT550" s="162" t="s">
        <v>165</v>
      </c>
      <c r="AU550" s="162" t="s">
        <v>82</v>
      </c>
      <c r="AV550" s="13" t="s">
        <v>80</v>
      </c>
      <c r="AW550" s="13" t="s">
        <v>33</v>
      </c>
      <c r="AX550" s="13" t="s">
        <v>72</v>
      </c>
      <c r="AY550" s="162" t="s">
        <v>147</v>
      </c>
    </row>
    <row r="551" spans="2:65" s="12" customFormat="1">
      <c r="B551" s="149"/>
      <c r="D551" s="145" t="s">
        <v>165</v>
      </c>
      <c r="E551" s="150" t="s">
        <v>3</v>
      </c>
      <c r="F551" s="151" t="s">
        <v>1333</v>
      </c>
      <c r="H551" s="152">
        <v>64.8</v>
      </c>
      <c r="I551" s="153"/>
      <c r="L551" s="149"/>
      <c r="M551" s="154"/>
      <c r="T551" s="155"/>
      <c r="AT551" s="150" t="s">
        <v>165</v>
      </c>
      <c r="AU551" s="150" t="s">
        <v>82</v>
      </c>
      <c r="AV551" s="12" t="s">
        <v>82</v>
      </c>
      <c r="AW551" s="12" t="s">
        <v>33</v>
      </c>
      <c r="AX551" s="12" t="s">
        <v>80</v>
      </c>
      <c r="AY551" s="150" t="s">
        <v>147</v>
      </c>
    </row>
    <row r="552" spans="2:65" s="1" customFormat="1" ht="24.15" customHeight="1">
      <c r="B552" s="131"/>
      <c r="C552" s="132" t="s">
        <v>964</v>
      </c>
      <c r="D552" s="132" t="s">
        <v>150</v>
      </c>
      <c r="E552" s="133" t="s">
        <v>1334</v>
      </c>
      <c r="F552" s="134" t="s">
        <v>1335</v>
      </c>
      <c r="G552" s="135" t="s">
        <v>344</v>
      </c>
      <c r="H552" s="136">
        <v>1.6</v>
      </c>
      <c r="I552" s="137"/>
      <c r="J552" s="138">
        <f>ROUND(I552*H552,2)</f>
        <v>0</v>
      </c>
      <c r="K552" s="134" t="s">
        <v>241</v>
      </c>
      <c r="L552" s="32"/>
      <c r="M552" s="139" t="s">
        <v>3</v>
      </c>
      <c r="N552" s="140" t="s">
        <v>43</v>
      </c>
      <c r="P552" s="141">
        <f>O552*H552</f>
        <v>0</v>
      </c>
      <c r="Q552" s="141">
        <v>2.9099999999999998E-3</v>
      </c>
      <c r="R552" s="141">
        <f>Q552*H552</f>
        <v>4.6559999999999995E-3</v>
      </c>
      <c r="S552" s="141">
        <v>0</v>
      </c>
      <c r="T552" s="142">
        <f>S552*H552</f>
        <v>0</v>
      </c>
      <c r="AR552" s="143" t="s">
        <v>528</v>
      </c>
      <c r="AT552" s="143" t="s">
        <v>150</v>
      </c>
      <c r="AU552" s="143" t="s">
        <v>82</v>
      </c>
      <c r="AY552" s="17" t="s">
        <v>147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80</v>
      </c>
      <c r="BK552" s="144">
        <f>ROUND(I552*H552,2)</f>
        <v>0</v>
      </c>
      <c r="BL552" s="17" t="s">
        <v>528</v>
      </c>
      <c r="BM552" s="143" t="s">
        <v>1336</v>
      </c>
    </row>
    <row r="553" spans="2:65" s="1" customFormat="1">
      <c r="B553" s="32"/>
      <c r="D553" s="159" t="s">
        <v>243</v>
      </c>
      <c r="F553" s="160" t="s">
        <v>1337</v>
      </c>
      <c r="I553" s="147"/>
      <c r="L553" s="32"/>
      <c r="M553" s="148"/>
      <c r="T553" s="53"/>
      <c r="AT553" s="17" t="s">
        <v>243</v>
      </c>
      <c r="AU553" s="17" t="s">
        <v>82</v>
      </c>
    </row>
    <row r="554" spans="2:65" s="13" customFormat="1">
      <c r="B554" s="161"/>
      <c r="D554" s="145" t="s">
        <v>165</v>
      </c>
      <c r="E554" s="162" t="s">
        <v>3</v>
      </c>
      <c r="F554" s="163" t="s">
        <v>793</v>
      </c>
      <c r="H554" s="162" t="s">
        <v>3</v>
      </c>
      <c r="I554" s="164"/>
      <c r="L554" s="161"/>
      <c r="M554" s="165"/>
      <c r="T554" s="166"/>
      <c r="AT554" s="162" t="s">
        <v>165</v>
      </c>
      <c r="AU554" s="162" t="s">
        <v>82</v>
      </c>
      <c r="AV554" s="13" t="s">
        <v>80</v>
      </c>
      <c r="AW554" s="13" t="s">
        <v>33</v>
      </c>
      <c r="AX554" s="13" t="s">
        <v>72</v>
      </c>
      <c r="AY554" s="162" t="s">
        <v>147</v>
      </c>
    </row>
    <row r="555" spans="2:65" s="13" customFormat="1">
      <c r="B555" s="161"/>
      <c r="D555" s="145" t="s">
        <v>165</v>
      </c>
      <c r="E555" s="162" t="s">
        <v>3</v>
      </c>
      <c r="F555" s="163" t="s">
        <v>794</v>
      </c>
      <c r="H555" s="162" t="s">
        <v>3</v>
      </c>
      <c r="I555" s="164"/>
      <c r="L555" s="161"/>
      <c r="M555" s="165"/>
      <c r="T555" s="166"/>
      <c r="AT555" s="162" t="s">
        <v>165</v>
      </c>
      <c r="AU555" s="162" t="s">
        <v>82</v>
      </c>
      <c r="AV555" s="13" t="s">
        <v>80</v>
      </c>
      <c r="AW555" s="13" t="s">
        <v>33</v>
      </c>
      <c r="AX555" s="13" t="s">
        <v>72</v>
      </c>
      <c r="AY555" s="162" t="s">
        <v>147</v>
      </c>
    </row>
    <row r="556" spans="2:65" s="12" customFormat="1">
      <c r="B556" s="149"/>
      <c r="D556" s="145" t="s">
        <v>165</v>
      </c>
      <c r="E556" s="150" t="s">
        <v>3</v>
      </c>
      <c r="F556" s="151" t="s">
        <v>1338</v>
      </c>
      <c r="H556" s="152">
        <v>1.6</v>
      </c>
      <c r="I556" s="153"/>
      <c r="L556" s="149"/>
      <c r="M556" s="154"/>
      <c r="T556" s="155"/>
      <c r="AT556" s="150" t="s">
        <v>165</v>
      </c>
      <c r="AU556" s="150" t="s">
        <v>82</v>
      </c>
      <c r="AV556" s="12" t="s">
        <v>82</v>
      </c>
      <c r="AW556" s="12" t="s">
        <v>33</v>
      </c>
      <c r="AX556" s="12" t="s">
        <v>80</v>
      </c>
      <c r="AY556" s="150" t="s">
        <v>147</v>
      </c>
    </row>
    <row r="557" spans="2:65" s="1" customFormat="1" ht="21.75" customHeight="1">
      <c r="B557" s="131"/>
      <c r="C557" s="132" t="s">
        <v>971</v>
      </c>
      <c r="D557" s="132" t="s">
        <v>150</v>
      </c>
      <c r="E557" s="133" t="s">
        <v>921</v>
      </c>
      <c r="F557" s="134" t="s">
        <v>922</v>
      </c>
      <c r="G557" s="135" t="s">
        <v>344</v>
      </c>
      <c r="H557" s="136">
        <v>66.33</v>
      </c>
      <c r="I557" s="137"/>
      <c r="J557" s="138">
        <f>ROUND(I557*H557,2)</f>
        <v>0</v>
      </c>
      <c r="K557" s="134" t="s">
        <v>241</v>
      </c>
      <c r="L557" s="32"/>
      <c r="M557" s="139" t="s">
        <v>3</v>
      </c>
      <c r="N557" s="140" t="s">
        <v>43</v>
      </c>
      <c r="P557" s="141">
        <f>O557*H557</f>
        <v>0</v>
      </c>
      <c r="Q557" s="141">
        <v>1.6900000000000001E-3</v>
      </c>
      <c r="R557" s="141">
        <f>Q557*H557</f>
        <v>0.11209770000000001</v>
      </c>
      <c r="S557" s="141">
        <v>0</v>
      </c>
      <c r="T557" s="142">
        <f>S557*H557</f>
        <v>0</v>
      </c>
      <c r="AR557" s="143" t="s">
        <v>528</v>
      </c>
      <c r="AT557" s="143" t="s">
        <v>150</v>
      </c>
      <c r="AU557" s="143" t="s">
        <v>82</v>
      </c>
      <c r="AY557" s="17" t="s">
        <v>147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7" t="s">
        <v>80</v>
      </c>
      <c r="BK557" s="144">
        <f>ROUND(I557*H557,2)</f>
        <v>0</v>
      </c>
      <c r="BL557" s="17" t="s">
        <v>528</v>
      </c>
      <c r="BM557" s="143" t="s">
        <v>1339</v>
      </c>
    </row>
    <row r="558" spans="2:65" s="1" customFormat="1">
      <c r="B558" s="32"/>
      <c r="D558" s="159" t="s">
        <v>243</v>
      </c>
      <c r="F558" s="160" t="s">
        <v>924</v>
      </c>
      <c r="I558" s="147"/>
      <c r="L558" s="32"/>
      <c r="M558" s="148"/>
      <c r="T558" s="53"/>
      <c r="AT558" s="17" t="s">
        <v>243</v>
      </c>
      <c r="AU558" s="17" t="s">
        <v>82</v>
      </c>
    </row>
    <row r="559" spans="2:65" s="13" customFormat="1">
      <c r="B559" s="161"/>
      <c r="D559" s="145" t="s">
        <v>165</v>
      </c>
      <c r="E559" s="162" t="s">
        <v>3</v>
      </c>
      <c r="F559" s="163" t="s">
        <v>793</v>
      </c>
      <c r="H559" s="162" t="s">
        <v>3</v>
      </c>
      <c r="I559" s="164"/>
      <c r="L559" s="161"/>
      <c r="M559" s="165"/>
      <c r="T559" s="166"/>
      <c r="AT559" s="162" t="s">
        <v>165</v>
      </c>
      <c r="AU559" s="162" t="s">
        <v>82</v>
      </c>
      <c r="AV559" s="13" t="s">
        <v>80</v>
      </c>
      <c r="AW559" s="13" t="s">
        <v>33</v>
      </c>
      <c r="AX559" s="13" t="s">
        <v>72</v>
      </c>
      <c r="AY559" s="162" t="s">
        <v>147</v>
      </c>
    </row>
    <row r="560" spans="2:65" s="13" customFormat="1">
      <c r="B560" s="161"/>
      <c r="D560" s="145" t="s">
        <v>165</v>
      </c>
      <c r="E560" s="162" t="s">
        <v>3</v>
      </c>
      <c r="F560" s="163" t="s">
        <v>897</v>
      </c>
      <c r="H560" s="162" t="s">
        <v>3</v>
      </c>
      <c r="I560" s="164"/>
      <c r="L560" s="161"/>
      <c r="M560" s="165"/>
      <c r="T560" s="166"/>
      <c r="AT560" s="162" t="s">
        <v>165</v>
      </c>
      <c r="AU560" s="162" t="s">
        <v>82</v>
      </c>
      <c r="AV560" s="13" t="s">
        <v>80</v>
      </c>
      <c r="AW560" s="13" t="s">
        <v>33</v>
      </c>
      <c r="AX560" s="13" t="s">
        <v>72</v>
      </c>
      <c r="AY560" s="162" t="s">
        <v>147</v>
      </c>
    </row>
    <row r="561" spans="2:65" s="12" customFormat="1">
      <c r="B561" s="149"/>
      <c r="D561" s="145" t="s">
        <v>165</v>
      </c>
      <c r="E561" s="150" t="s">
        <v>3</v>
      </c>
      <c r="F561" s="151" t="s">
        <v>1340</v>
      </c>
      <c r="H561" s="152">
        <v>66.33</v>
      </c>
      <c r="I561" s="153"/>
      <c r="L561" s="149"/>
      <c r="M561" s="154"/>
      <c r="T561" s="155"/>
      <c r="AT561" s="150" t="s">
        <v>165</v>
      </c>
      <c r="AU561" s="150" t="s">
        <v>82</v>
      </c>
      <c r="AV561" s="12" t="s">
        <v>82</v>
      </c>
      <c r="AW561" s="12" t="s">
        <v>33</v>
      </c>
      <c r="AX561" s="12" t="s">
        <v>80</v>
      </c>
      <c r="AY561" s="150" t="s">
        <v>147</v>
      </c>
    </row>
    <row r="562" spans="2:65" s="1" customFormat="1" ht="24.15" customHeight="1">
      <c r="B562" s="131"/>
      <c r="C562" s="132" t="s">
        <v>975</v>
      </c>
      <c r="D562" s="132" t="s">
        <v>150</v>
      </c>
      <c r="E562" s="133" t="s">
        <v>926</v>
      </c>
      <c r="F562" s="134" t="s">
        <v>927</v>
      </c>
      <c r="G562" s="135" t="s">
        <v>366</v>
      </c>
      <c r="H562" s="136">
        <v>4</v>
      </c>
      <c r="I562" s="137"/>
      <c r="J562" s="138">
        <f>ROUND(I562*H562,2)</f>
        <v>0</v>
      </c>
      <c r="K562" s="134" t="s">
        <v>241</v>
      </c>
      <c r="L562" s="32"/>
      <c r="M562" s="139" t="s">
        <v>3</v>
      </c>
      <c r="N562" s="140" t="s">
        <v>43</v>
      </c>
      <c r="P562" s="141">
        <f>O562*H562</f>
        <v>0</v>
      </c>
      <c r="Q562" s="141">
        <v>3.6000000000000002E-4</v>
      </c>
      <c r="R562" s="141">
        <f>Q562*H562</f>
        <v>1.4400000000000001E-3</v>
      </c>
      <c r="S562" s="141">
        <v>0</v>
      </c>
      <c r="T562" s="142">
        <f>S562*H562</f>
        <v>0</v>
      </c>
      <c r="AR562" s="143" t="s">
        <v>528</v>
      </c>
      <c r="AT562" s="143" t="s">
        <v>150</v>
      </c>
      <c r="AU562" s="143" t="s">
        <v>82</v>
      </c>
      <c r="AY562" s="17" t="s">
        <v>147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7" t="s">
        <v>80</v>
      </c>
      <c r="BK562" s="144">
        <f>ROUND(I562*H562,2)</f>
        <v>0</v>
      </c>
      <c r="BL562" s="17" t="s">
        <v>528</v>
      </c>
      <c r="BM562" s="143" t="s">
        <v>1341</v>
      </c>
    </row>
    <row r="563" spans="2:65" s="1" customFormat="1">
      <c r="B563" s="32"/>
      <c r="D563" s="159" t="s">
        <v>243</v>
      </c>
      <c r="F563" s="160" t="s">
        <v>929</v>
      </c>
      <c r="I563" s="147"/>
      <c r="L563" s="32"/>
      <c r="M563" s="148"/>
      <c r="T563" s="53"/>
      <c r="AT563" s="17" t="s">
        <v>243</v>
      </c>
      <c r="AU563" s="17" t="s">
        <v>82</v>
      </c>
    </row>
    <row r="564" spans="2:65" s="13" customFormat="1">
      <c r="B564" s="161"/>
      <c r="D564" s="145" t="s">
        <v>165</v>
      </c>
      <c r="E564" s="162" t="s">
        <v>3</v>
      </c>
      <c r="F564" s="163" t="s">
        <v>793</v>
      </c>
      <c r="H564" s="162" t="s">
        <v>3</v>
      </c>
      <c r="I564" s="164"/>
      <c r="L564" s="161"/>
      <c r="M564" s="165"/>
      <c r="T564" s="166"/>
      <c r="AT564" s="162" t="s">
        <v>165</v>
      </c>
      <c r="AU564" s="162" t="s">
        <v>82</v>
      </c>
      <c r="AV564" s="13" t="s">
        <v>80</v>
      </c>
      <c r="AW564" s="13" t="s">
        <v>33</v>
      </c>
      <c r="AX564" s="13" t="s">
        <v>72</v>
      </c>
      <c r="AY564" s="162" t="s">
        <v>147</v>
      </c>
    </row>
    <row r="565" spans="2:65" s="13" customFormat="1">
      <c r="B565" s="161"/>
      <c r="D565" s="145" t="s">
        <v>165</v>
      </c>
      <c r="E565" s="162" t="s">
        <v>3</v>
      </c>
      <c r="F565" s="163" t="s">
        <v>1342</v>
      </c>
      <c r="H565" s="162" t="s">
        <v>3</v>
      </c>
      <c r="I565" s="164"/>
      <c r="L565" s="161"/>
      <c r="M565" s="165"/>
      <c r="T565" s="166"/>
      <c r="AT565" s="162" t="s">
        <v>165</v>
      </c>
      <c r="AU565" s="162" t="s">
        <v>82</v>
      </c>
      <c r="AV565" s="13" t="s">
        <v>80</v>
      </c>
      <c r="AW565" s="13" t="s">
        <v>33</v>
      </c>
      <c r="AX565" s="13" t="s">
        <v>72</v>
      </c>
      <c r="AY565" s="162" t="s">
        <v>147</v>
      </c>
    </row>
    <row r="566" spans="2:65" s="12" customFormat="1">
      <c r="B566" s="149"/>
      <c r="D566" s="145" t="s">
        <v>165</v>
      </c>
      <c r="E566" s="150" t="s">
        <v>3</v>
      </c>
      <c r="F566" s="151" t="s">
        <v>173</v>
      </c>
      <c r="H566" s="152">
        <v>4</v>
      </c>
      <c r="I566" s="153"/>
      <c r="L566" s="149"/>
      <c r="M566" s="154"/>
      <c r="T566" s="155"/>
      <c r="AT566" s="150" t="s">
        <v>165</v>
      </c>
      <c r="AU566" s="150" t="s">
        <v>82</v>
      </c>
      <c r="AV566" s="12" t="s">
        <v>82</v>
      </c>
      <c r="AW566" s="12" t="s">
        <v>33</v>
      </c>
      <c r="AX566" s="12" t="s">
        <v>80</v>
      </c>
      <c r="AY566" s="150" t="s">
        <v>147</v>
      </c>
    </row>
    <row r="567" spans="2:65" s="1" customFormat="1" ht="24.15" customHeight="1">
      <c r="B567" s="131"/>
      <c r="C567" s="132" t="s">
        <v>979</v>
      </c>
      <c r="D567" s="132" t="s">
        <v>150</v>
      </c>
      <c r="E567" s="133" t="s">
        <v>931</v>
      </c>
      <c r="F567" s="134" t="s">
        <v>932</v>
      </c>
      <c r="G567" s="135" t="s">
        <v>344</v>
      </c>
      <c r="H567" s="136">
        <v>25.2</v>
      </c>
      <c r="I567" s="137"/>
      <c r="J567" s="138">
        <f>ROUND(I567*H567,2)</f>
        <v>0</v>
      </c>
      <c r="K567" s="134" t="s">
        <v>241</v>
      </c>
      <c r="L567" s="32"/>
      <c r="M567" s="139" t="s">
        <v>3</v>
      </c>
      <c r="N567" s="140" t="s">
        <v>43</v>
      </c>
      <c r="P567" s="141">
        <f>O567*H567</f>
        <v>0</v>
      </c>
      <c r="Q567" s="141">
        <v>2.0999999999999999E-3</v>
      </c>
      <c r="R567" s="141">
        <f>Q567*H567</f>
        <v>5.2919999999999995E-2</v>
      </c>
      <c r="S567" s="141">
        <v>0</v>
      </c>
      <c r="T567" s="142">
        <f>S567*H567</f>
        <v>0</v>
      </c>
      <c r="AR567" s="143" t="s">
        <v>528</v>
      </c>
      <c r="AT567" s="143" t="s">
        <v>150</v>
      </c>
      <c r="AU567" s="143" t="s">
        <v>82</v>
      </c>
      <c r="AY567" s="17" t="s">
        <v>147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80</v>
      </c>
      <c r="BK567" s="144">
        <f>ROUND(I567*H567,2)</f>
        <v>0</v>
      </c>
      <c r="BL567" s="17" t="s">
        <v>528</v>
      </c>
      <c r="BM567" s="143" t="s">
        <v>1343</v>
      </c>
    </row>
    <row r="568" spans="2:65" s="1" customFormat="1">
      <c r="B568" s="32"/>
      <c r="D568" s="159" t="s">
        <v>243</v>
      </c>
      <c r="F568" s="160" t="s">
        <v>934</v>
      </c>
      <c r="I568" s="147"/>
      <c r="L568" s="32"/>
      <c r="M568" s="148"/>
      <c r="T568" s="53"/>
      <c r="AT568" s="17" t="s">
        <v>243</v>
      </c>
      <c r="AU568" s="17" t="s">
        <v>82</v>
      </c>
    </row>
    <row r="569" spans="2:65" s="13" customFormat="1">
      <c r="B569" s="161"/>
      <c r="D569" s="145" t="s">
        <v>165</v>
      </c>
      <c r="E569" s="162" t="s">
        <v>3</v>
      </c>
      <c r="F569" s="163" t="s">
        <v>793</v>
      </c>
      <c r="H569" s="162" t="s">
        <v>3</v>
      </c>
      <c r="I569" s="164"/>
      <c r="L569" s="161"/>
      <c r="M569" s="165"/>
      <c r="T569" s="166"/>
      <c r="AT569" s="162" t="s">
        <v>165</v>
      </c>
      <c r="AU569" s="162" t="s">
        <v>82</v>
      </c>
      <c r="AV569" s="13" t="s">
        <v>80</v>
      </c>
      <c r="AW569" s="13" t="s">
        <v>33</v>
      </c>
      <c r="AX569" s="13" t="s">
        <v>72</v>
      </c>
      <c r="AY569" s="162" t="s">
        <v>147</v>
      </c>
    </row>
    <row r="570" spans="2:65" s="13" customFormat="1">
      <c r="B570" s="161"/>
      <c r="D570" s="145" t="s">
        <v>165</v>
      </c>
      <c r="E570" s="162" t="s">
        <v>3</v>
      </c>
      <c r="F570" s="163" t="s">
        <v>935</v>
      </c>
      <c r="H570" s="162" t="s">
        <v>3</v>
      </c>
      <c r="I570" s="164"/>
      <c r="L570" s="161"/>
      <c r="M570" s="165"/>
      <c r="T570" s="166"/>
      <c r="AT570" s="162" t="s">
        <v>165</v>
      </c>
      <c r="AU570" s="162" t="s">
        <v>82</v>
      </c>
      <c r="AV570" s="13" t="s">
        <v>80</v>
      </c>
      <c r="AW570" s="13" t="s">
        <v>33</v>
      </c>
      <c r="AX570" s="13" t="s">
        <v>72</v>
      </c>
      <c r="AY570" s="162" t="s">
        <v>147</v>
      </c>
    </row>
    <row r="571" spans="2:65" s="12" customFormat="1">
      <c r="B571" s="149"/>
      <c r="D571" s="145" t="s">
        <v>165</v>
      </c>
      <c r="E571" s="150" t="s">
        <v>3</v>
      </c>
      <c r="F571" s="151" t="s">
        <v>1344</v>
      </c>
      <c r="H571" s="152">
        <v>25.2</v>
      </c>
      <c r="I571" s="153"/>
      <c r="L571" s="149"/>
      <c r="M571" s="154"/>
      <c r="T571" s="155"/>
      <c r="AT571" s="150" t="s">
        <v>165</v>
      </c>
      <c r="AU571" s="150" t="s">
        <v>82</v>
      </c>
      <c r="AV571" s="12" t="s">
        <v>82</v>
      </c>
      <c r="AW571" s="12" t="s">
        <v>33</v>
      </c>
      <c r="AX571" s="12" t="s">
        <v>80</v>
      </c>
      <c r="AY571" s="150" t="s">
        <v>147</v>
      </c>
    </row>
    <row r="572" spans="2:65" s="1" customFormat="1" ht="24.15" customHeight="1">
      <c r="B572" s="131"/>
      <c r="C572" s="132" t="s">
        <v>985</v>
      </c>
      <c r="D572" s="132" t="s">
        <v>150</v>
      </c>
      <c r="E572" s="133" t="s">
        <v>1345</v>
      </c>
      <c r="F572" s="134" t="s">
        <v>1346</v>
      </c>
      <c r="G572" s="135" t="s">
        <v>259</v>
      </c>
      <c r="H572" s="136">
        <v>0.48299999999999998</v>
      </c>
      <c r="I572" s="137"/>
      <c r="J572" s="138">
        <f>ROUND(I572*H572,2)</f>
        <v>0</v>
      </c>
      <c r="K572" s="134" t="s">
        <v>241</v>
      </c>
      <c r="L572" s="32"/>
      <c r="M572" s="139" t="s">
        <v>3</v>
      </c>
      <c r="N572" s="140" t="s">
        <v>43</v>
      </c>
      <c r="P572" s="141">
        <f>O572*H572</f>
        <v>0</v>
      </c>
      <c r="Q572" s="141">
        <v>0</v>
      </c>
      <c r="R572" s="141">
        <f>Q572*H572</f>
        <v>0</v>
      </c>
      <c r="S572" s="141">
        <v>0</v>
      </c>
      <c r="T572" s="142">
        <f>S572*H572</f>
        <v>0</v>
      </c>
      <c r="AR572" s="143" t="s">
        <v>528</v>
      </c>
      <c r="AT572" s="143" t="s">
        <v>150</v>
      </c>
      <c r="AU572" s="143" t="s">
        <v>82</v>
      </c>
      <c r="AY572" s="17" t="s">
        <v>147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80</v>
      </c>
      <c r="BK572" s="144">
        <f>ROUND(I572*H572,2)</f>
        <v>0</v>
      </c>
      <c r="BL572" s="17" t="s">
        <v>528</v>
      </c>
      <c r="BM572" s="143" t="s">
        <v>1347</v>
      </c>
    </row>
    <row r="573" spans="2:65" s="1" customFormat="1">
      <c r="B573" s="32"/>
      <c r="D573" s="159" t="s">
        <v>243</v>
      </c>
      <c r="F573" s="160" t="s">
        <v>1348</v>
      </c>
      <c r="I573" s="147"/>
      <c r="L573" s="32"/>
      <c r="M573" s="148"/>
      <c r="T573" s="53"/>
      <c r="AT573" s="17" t="s">
        <v>243</v>
      </c>
      <c r="AU573" s="17" t="s">
        <v>82</v>
      </c>
    </row>
    <row r="574" spans="2:65" s="11" customFormat="1" ht="22.95" customHeight="1">
      <c r="B574" s="119"/>
      <c r="D574" s="120" t="s">
        <v>71</v>
      </c>
      <c r="E574" s="129" t="s">
        <v>952</v>
      </c>
      <c r="F574" s="129" t="s">
        <v>953</v>
      </c>
      <c r="I574" s="122"/>
      <c r="J574" s="130">
        <f>BK574</f>
        <v>0</v>
      </c>
      <c r="L574" s="119"/>
      <c r="M574" s="124"/>
      <c r="P574" s="125">
        <f>SUM(P575:P606)</f>
        <v>0</v>
      </c>
      <c r="R574" s="125">
        <f>SUM(R575:R606)</f>
        <v>6.3424456000000013</v>
      </c>
      <c r="T574" s="126">
        <f>SUM(T575:T606)</f>
        <v>0</v>
      </c>
      <c r="AR574" s="120" t="s">
        <v>82</v>
      </c>
      <c r="AT574" s="127" t="s">
        <v>71</v>
      </c>
      <c r="AU574" s="127" t="s">
        <v>80</v>
      </c>
      <c r="AY574" s="120" t="s">
        <v>147</v>
      </c>
      <c r="BK574" s="128">
        <f>SUM(BK575:BK606)</f>
        <v>0</v>
      </c>
    </row>
    <row r="575" spans="2:65" s="1" customFormat="1" ht="16.5" customHeight="1">
      <c r="B575" s="131"/>
      <c r="C575" s="132" t="s">
        <v>989</v>
      </c>
      <c r="D575" s="132" t="s">
        <v>150</v>
      </c>
      <c r="E575" s="133" t="s">
        <v>1349</v>
      </c>
      <c r="F575" s="134" t="s">
        <v>1350</v>
      </c>
      <c r="G575" s="135" t="s">
        <v>219</v>
      </c>
      <c r="H575" s="136">
        <v>528</v>
      </c>
      <c r="I575" s="137"/>
      <c r="J575" s="138">
        <f>ROUND(I575*H575,2)</f>
        <v>0</v>
      </c>
      <c r="K575" s="134" t="s">
        <v>241</v>
      </c>
      <c r="L575" s="32"/>
      <c r="M575" s="139" t="s">
        <v>3</v>
      </c>
      <c r="N575" s="140" t="s">
        <v>43</v>
      </c>
      <c r="P575" s="141">
        <f>O575*H575</f>
        <v>0</v>
      </c>
      <c r="Q575" s="141">
        <v>2.7999999999999998E-4</v>
      </c>
      <c r="R575" s="141">
        <f>Q575*H575</f>
        <v>0.14784</v>
      </c>
      <c r="S575" s="141">
        <v>0</v>
      </c>
      <c r="T575" s="142">
        <f>S575*H575</f>
        <v>0</v>
      </c>
      <c r="AR575" s="143" t="s">
        <v>528</v>
      </c>
      <c r="AT575" s="143" t="s">
        <v>150</v>
      </c>
      <c r="AU575" s="143" t="s">
        <v>82</v>
      </c>
      <c r="AY575" s="17" t="s">
        <v>147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7" t="s">
        <v>80</v>
      </c>
      <c r="BK575" s="144">
        <f>ROUND(I575*H575,2)</f>
        <v>0</v>
      </c>
      <c r="BL575" s="17" t="s">
        <v>528</v>
      </c>
      <c r="BM575" s="143" t="s">
        <v>1351</v>
      </c>
    </row>
    <row r="576" spans="2:65" s="1" customFormat="1">
      <c r="B576" s="32"/>
      <c r="D576" s="159" t="s">
        <v>243</v>
      </c>
      <c r="F576" s="160" t="s">
        <v>1352</v>
      </c>
      <c r="I576" s="147"/>
      <c r="L576" s="32"/>
      <c r="M576" s="148"/>
      <c r="T576" s="53"/>
      <c r="AT576" s="17" t="s">
        <v>243</v>
      </c>
      <c r="AU576" s="17" t="s">
        <v>82</v>
      </c>
    </row>
    <row r="577" spans="2:65" s="13" customFormat="1">
      <c r="B577" s="161"/>
      <c r="D577" s="145" t="s">
        <v>165</v>
      </c>
      <c r="E577" s="162" t="s">
        <v>3</v>
      </c>
      <c r="F577" s="163" t="s">
        <v>984</v>
      </c>
      <c r="H577" s="162" t="s">
        <v>3</v>
      </c>
      <c r="I577" s="164"/>
      <c r="L577" s="161"/>
      <c r="M577" s="165"/>
      <c r="T577" s="166"/>
      <c r="AT577" s="162" t="s">
        <v>165</v>
      </c>
      <c r="AU577" s="162" t="s">
        <v>82</v>
      </c>
      <c r="AV577" s="13" t="s">
        <v>80</v>
      </c>
      <c r="AW577" s="13" t="s">
        <v>33</v>
      </c>
      <c r="AX577" s="13" t="s">
        <v>72</v>
      </c>
      <c r="AY577" s="162" t="s">
        <v>147</v>
      </c>
    </row>
    <row r="578" spans="2:65" s="13" customFormat="1">
      <c r="B578" s="161"/>
      <c r="D578" s="145" t="s">
        <v>165</v>
      </c>
      <c r="E578" s="162" t="s">
        <v>3</v>
      </c>
      <c r="F578" s="163" t="s">
        <v>1353</v>
      </c>
      <c r="H578" s="162" t="s">
        <v>3</v>
      </c>
      <c r="I578" s="164"/>
      <c r="L578" s="161"/>
      <c r="M578" s="165"/>
      <c r="T578" s="166"/>
      <c r="AT578" s="162" t="s">
        <v>165</v>
      </c>
      <c r="AU578" s="162" t="s">
        <v>82</v>
      </c>
      <c r="AV578" s="13" t="s">
        <v>80</v>
      </c>
      <c r="AW578" s="13" t="s">
        <v>33</v>
      </c>
      <c r="AX578" s="13" t="s">
        <v>72</v>
      </c>
      <c r="AY578" s="162" t="s">
        <v>147</v>
      </c>
    </row>
    <row r="579" spans="2:65" s="12" customFormat="1">
      <c r="B579" s="149"/>
      <c r="D579" s="145" t="s">
        <v>165</v>
      </c>
      <c r="E579" s="150" t="s">
        <v>3</v>
      </c>
      <c r="F579" s="151" t="s">
        <v>1354</v>
      </c>
      <c r="H579" s="152">
        <v>528</v>
      </c>
      <c r="I579" s="153"/>
      <c r="L579" s="149"/>
      <c r="M579" s="154"/>
      <c r="T579" s="155"/>
      <c r="AT579" s="150" t="s">
        <v>165</v>
      </c>
      <c r="AU579" s="150" t="s">
        <v>82</v>
      </c>
      <c r="AV579" s="12" t="s">
        <v>82</v>
      </c>
      <c r="AW579" s="12" t="s">
        <v>33</v>
      </c>
      <c r="AX579" s="12" t="s">
        <v>80</v>
      </c>
      <c r="AY579" s="150" t="s">
        <v>147</v>
      </c>
    </row>
    <row r="580" spans="2:65" s="1" customFormat="1" ht="24.15" customHeight="1">
      <c r="B580" s="131"/>
      <c r="C580" s="181" t="s">
        <v>995</v>
      </c>
      <c r="D580" s="181" t="s">
        <v>474</v>
      </c>
      <c r="E580" s="182" t="s">
        <v>1355</v>
      </c>
      <c r="F580" s="183" t="s">
        <v>1356</v>
      </c>
      <c r="G580" s="184" t="s">
        <v>219</v>
      </c>
      <c r="H580" s="185">
        <v>598.22400000000005</v>
      </c>
      <c r="I580" s="186"/>
      <c r="J580" s="187">
        <f>ROUND(I580*H580,2)</f>
        <v>0</v>
      </c>
      <c r="K580" s="183" t="s">
        <v>241</v>
      </c>
      <c r="L580" s="188"/>
      <c r="M580" s="189" t="s">
        <v>3</v>
      </c>
      <c r="N580" s="190" t="s">
        <v>43</v>
      </c>
      <c r="P580" s="141">
        <f>O580*H580</f>
        <v>0</v>
      </c>
      <c r="Q580" s="141">
        <v>9.4000000000000004E-3</v>
      </c>
      <c r="R580" s="141">
        <f>Q580*H580</f>
        <v>5.623305600000001</v>
      </c>
      <c r="S580" s="141">
        <v>0</v>
      </c>
      <c r="T580" s="142">
        <f>S580*H580</f>
        <v>0</v>
      </c>
      <c r="AR580" s="143" t="s">
        <v>630</v>
      </c>
      <c r="AT580" s="143" t="s">
        <v>474</v>
      </c>
      <c r="AU580" s="143" t="s">
        <v>82</v>
      </c>
      <c r="AY580" s="17" t="s">
        <v>147</v>
      </c>
      <c r="BE580" s="144">
        <f>IF(N580="základní",J580,0)</f>
        <v>0</v>
      </c>
      <c r="BF580" s="144">
        <f>IF(N580="snížená",J580,0)</f>
        <v>0</v>
      </c>
      <c r="BG580" s="144">
        <f>IF(N580="zákl. přenesená",J580,0)</f>
        <v>0</v>
      </c>
      <c r="BH580" s="144">
        <f>IF(N580="sníž. přenesená",J580,0)</f>
        <v>0</v>
      </c>
      <c r="BI580" s="144">
        <f>IF(N580="nulová",J580,0)</f>
        <v>0</v>
      </c>
      <c r="BJ580" s="17" t="s">
        <v>80</v>
      </c>
      <c r="BK580" s="144">
        <f>ROUND(I580*H580,2)</f>
        <v>0</v>
      </c>
      <c r="BL580" s="17" t="s">
        <v>528</v>
      </c>
      <c r="BM580" s="143" t="s">
        <v>1357</v>
      </c>
    </row>
    <row r="581" spans="2:65" s="12" customFormat="1">
      <c r="B581" s="149"/>
      <c r="D581" s="145" t="s">
        <v>165</v>
      </c>
      <c r="E581" s="150" t="s">
        <v>3</v>
      </c>
      <c r="F581" s="151" t="s">
        <v>1358</v>
      </c>
      <c r="H581" s="152">
        <v>598.22400000000005</v>
      </c>
      <c r="I581" s="153"/>
      <c r="L581" s="149"/>
      <c r="M581" s="154"/>
      <c r="T581" s="155"/>
      <c r="AT581" s="150" t="s">
        <v>165</v>
      </c>
      <c r="AU581" s="150" t="s">
        <v>82</v>
      </c>
      <c r="AV581" s="12" t="s">
        <v>82</v>
      </c>
      <c r="AW581" s="12" t="s">
        <v>33</v>
      </c>
      <c r="AX581" s="12" t="s">
        <v>80</v>
      </c>
      <c r="AY581" s="150" t="s">
        <v>147</v>
      </c>
    </row>
    <row r="582" spans="2:65" s="1" customFormat="1" ht="16.5" customHeight="1">
      <c r="B582" s="131"/>
      <c r="C582" s="132" t="s">
        <v>999</v>
      </c>
      <c r="D582" s="132" t="s">
        <v>150</v>
      </c>
      <c r="E582" s="133" t="s">
        <v>1359</v>
      </c>
      <c r="F582" s="134" t="s">
        <v>1360</v>
      </c>
      <c r="G582" s="135" t="s">
        <v>366</v>
      </c>
      <c r="H582" s="136">
        <v>1</v>
      </c>
      <c r="I582" s="137"/>
      <c r="J582" s="138">
        <f>ROUND(I582*H582,2)</f>
        <v>0</v>
      </c>
      <c r="K582" s="134" t="s">
        <v>241</v>
      </c>
      <c r="L582" s="32"/>
      <c r="M582" s="139" t="s">
        <v>3</v>
      </c>
      <c r="N582" s="140" t="s">
        <v>43</v>
      </c>
      <c r="P582" s="141">
        <f>O582*H582</f>
        <v>0</v>
      </c>
      <c r="Q582" s="141">
        <v>0</v>
      </c>
      <c r="R582" s="141">
        <f>Q582*H582</f>
        <v>0</v>
      </c>
      <c r="S582" s="141">
        <v>0</v>
      </c>
      <c r="T582" s="142">
        <f>S582*H582</f>
        <v>0</v>
      </c>
      <c r="AR582" s="143" t="s">
        <v>528</v>
      </c>
      <c r="AT582" s="143" t="s">
        <v>150</v>
      </c>
      <c r="AU582" s="143" t="s">
        <v>82</v>
      </c>
      <c r="AY582" s="17" t="s">
        <v>147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80</v>
      </c>
      <c r="BK582" s="144">
        <f>ROUND(I582*H582,2)</f>
        <v>0</v>
      </c>
      <c r="BL582" s="17" t="s">
        <v>528</v>
      </c>
      <c r="BM582" s="143" t="s">
        <v>1361</v>
      </c>
    </row>
    <row r="583" spans="2:65" s="1" customFormat="1">
      <c r="B583" s="32"/>
      <c r="D583" s="159" t="s">
        <v>243</v>
      </c>
      <c r="F583" s="160" t="s">
        <v>1362</v>
      </c>
      <c r="I583" s="147"/>
      <c r="L583" s="32"/>
      <c r="M583" s="148"/>
      <c r="T583" s="53"/>
      <c r="AT583" s="17" t="s">
        <v>243</v>
      </c>
      <c r="AU583" s="17" t="s">
        <v>82</v>
      </c>
    </row>
    <row r="584" spans="2:65" s="13" customFormat="1">
      <c r="B584" s="161"/>
      <c r="D584" s="145" t="s">
        <v>165</v>
      </c>
      <c r="E584" s="162" t="s">
        <v>3</v>
      </c>
      <c r="F584" s="163" t="s">
        <v>793</v>
      </c>
      <c r="H584" s="162" t="s">
        <v>3</v>
      </c>
      <c r="I584" s="164"/>
      <c r="L584" s="161"/>
      <c r="M584" s="165"/>
      <c r="T584" s="166"/>
      <c r="AT584" s="162" t="s">
        <v>165</v>
      </c>
      <c r="AU584" s="162" t="s">
        <v>82</v>
      </c>
      <c r="AV584" s="13" t="s">
        <v>80</v>
      </c>
      <c r="AW584" s="13" t="s">
        <v>33</v>
      </c>
      <c r="AX584" s="13" t="s">
        <v>72</v>
      </c>
      <c r="AY584" s="162" t="s">
        <v>147</v>
      </c>
    </row>
    <row r="585" spans="2:65" s="12" customFormat="1">
      <c r="B585" s="149"/>
      <c r="D585" s="145" t="s">
        <v>165</v>
      </c>
      <c r="E585" s="150" t="s">
        <v>3</v>
      </c>
      <c r="F585" s="151" t="s">
        <v>80</v>
      </c>
      <c r="H585" s="152">
        <v>1</v>
      </c>
      <c r="I585" s="153"/>
      <c r="L585" s="149"/>
      <c r="M585" s="154"/>
      <c r="T585" s="155"/>
      <c r="AT585" s="150" t="s">
        <v>165</v>
      </c>
      <c r="AU585" s="150" t="s">
        <v>82</v>
      </c>
      <c r="AV585" s="12" t="s">
        <v>82</v>
      </c>
      <c r="AW585" s="12" t="s">
        <v>33</v>
      </c>
      <c r="AX585" s="12" t="s">
        <v>80</v>
      </c>
      <c r="AY585" s="150" t="s">
        <v>147</v>
      </c>
    </row>
    <row r="586" spans="2:65" s="1" customFormat="1" ht="16.5" customHeight="1">
      <c r="B586" s="131"/>
      <c r="C586" s="181" t="s">
        <v>1004</v>
      </c>
      <c r="D586" s="181" t="s">
        <v>474</v>
      </c>
      <c r="E586" s="182" t="s">
        <v>972</v>
      </c>
      <c r="F586" s="183" t="s">
        <v>1363</v>
      </c>
      <c r="G586" s="184" t="s">
        <v>366</v>
      </c>
      <c r="H586" s="185">
        <v>1</v>
      </c>
      <c r="I586" s="186"/>
      <c r="J586" s="187">
        <f>ROUND(I586*H586,2)</f>
        <v>0</v>
      </c>
      <c r="K586" s="183" t="s">
        <v>573</v>
      </c>
      <c r="L586" s="188"/>
      <c r="M586" s="189" t="s">
        <v>3</v>
      </c>
      <c r="N586" s="190" t="s">
        <v>43</v>
      </c>
      <c r="P586" s="141">
        <f>O586*H586</f>
        <v>0</v>
      </c>
      <c r="Q586" s="141">
        <v>0.2</v>
      </c>
      <c r="R586" s="141">
        <f>Q586*H586</f>
        <v>0.2</v>
      </c>
      <c r="S586" s="141">
        <v>0</v>
      </c>
      <c r="T586" s="142">
        <f>S586*H586</f>
        <v>0</v>
      </c>
      <c r="AR586" s="143" t="s">
        <v>630</v>
      </c>
      <c r="AT586" s="143" t="s">
        <v>474</v>
      </c>
      <c r="AU586" s="143" t="s">
        <v>82</v>
      </c>
      <c r="AY586" s="17" t="s">
        <v>147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7" t="s">
        <v>80</v>
      </c>
      <c r="BK586" s="144">
        <f>ROUND(I586*H586,2)</f>
        <v>0</v>
      </c>
      <c r="BL586" s="17" t="s">
        <v>528</v>
      </c>
      <c r="BM586" s="143" t="s">
        <v>1364</v>
      </c>
    </row>
    <row r="587" spans="2:65" s="12" customFormat="1">
      <c r="B587" s="149"/>
      <c r="D587" s="145" t="s">
        <v>165</v>
      </c>
      <c r="E587" s="150" t="s">
        <v>3</v>
      </c>
      <c r="F587" s="151" t="s">
        <v>80</v>
      </c>
      <c r="H587" s="152">
        <v>1</v>
      </c>
      <c r="I587" s="153"/>
      <c r="L587" s="149"/>
      <c r="M587" s="154"/>
      <c r="T587" s="155"/>
      <c r="AT587" s="150" t="s">
        <v>165</v>
      </c>
      <c r="AU587" s="150" t="s">
        <v>82</v>
      </c>
      <c r="AV587" s="12" t="s">
        <v>82</v>
      </c>
      <c r="AW587" s="12" t="s">
        <v>33</v>
      </c>
      <c r="AX587" s="12" t="s">
        <v>80</v>
      </c>
      <c r="AY587" s="150" t="s">
        <v>147</v>
      </c>
    </row>
    <row r="588" spans="2:65" s="1" customFormat="1" ht="37.950000000000003" customHeight="1">
      <c r="B588" s="131"/>
      <c r="C588" s="132" t="s">
        <v>1009</v>
      </c>
      <c r="D588" s="132" t="s">
        <v>150</v>
      </c>
      <c r="E588" s="133" t="s">
        <v>980</v>
      </c>
      <c r="F588" s="134" t="s">
        <v>981</v>
      </c>
      <c r="G588" s="135" t="s">
        <v>366</v>
      </c>
      <c r="H588" s="136">
        <v>14</v>
      </c>
      <c r="I588" s="137"/>
      <c r="J588" s="138">
        <f>ROUND(I588*H588,2)</f>
        <v>0</v>
      </c>
      <c r="K588" s="134" t="s">
        <v>241</v>
      </c>
      <c r="L588" s="32"/>
      <c r="M588" s="139" t="s">
        <v>3</v>
      </c>
      <c r="N588" s="140" t="s">
        <v>43</v>
      </c>
      <c r="P588" s="141">
        <f>O588*H588</f>
        <v>0</v>
      </c>
      <c r="Q588" s="141">
        <v>0</v>
      </c>
      <c r="R588" s="141">
        <f>Q588*H588</f>
        <v>0</v>
      </c>
      <c r="S588" s="141">
        <v>0</v>
      </c>
      <c r="T588" s="142">
        <f>S588*H588</f>
        <v>0</v>
      </c>
      <c r="AR588" s="143" t="s">
        <v>528</v>
      </c>
      <c r="AT588" s="143" t="s">
        <v>150</v>
      </c>
      <c r="AU588" s="143" t="s">
        <v>82</v>
      </c>
      <c r="AY588" s="17" t="s">
        <v>147</v>
      </c>
      <c r="BE588" s="144">
        <f>IF(N588="základní",J588,0)</f>
        <v>0</v>
      </c>
      <c r="BF588" s="144">
        <f>IF(N588="snížená",J588,0)</f>
        <v>0</v>
      </c>
      <c r="BG588" s="144">
        <f>IF(N588="zákl. přenesená",J588,0)</f>
        <v>0</v>
      </c>
      <c r="BH588" s="144">
        <f>IF(N588="sníž. přenesená",J588,0)</f>
        <v>0</v>
      </c>
      <c r="BI588" s="144">
        <f>IF(N588="nulová",J588,0)</f>
        <v>0</v>
      </c>
      <c r="BJ588" s="17" t="s">
        <v>80</v>
      </c>
      <c r="BK588" s="144">
        <f>ROUND(I588*H588,2)</f>
        <v>0</v>
      </c>
      <c r="BL588" s="17" t="s">
        <v>528</v>
      </c>
      <c r="BM588" s="143" t="s">
        <v>1365</v>
      </c>
    </row>
    <row r="589" spans="2:65" s="1" customFormat="1">
      <c r="B589" s="32"/>
      <c r="D589" s="159" t="s">
        <v>243</v>
      </c>
      <c r="F589" s="160" t="s">
        <v>983</v>
      </c>
      <c r="I589" s="147"/>
      <c r="L589" s="32"/>
      <c r="M589" s="148"/>
      <c r="T589" s="53"/>
      <c r="AT589" s="17" t="s">
        <v>243</v>
      </c>
      <c r="AU589" s="17" t="s">
        <v>82</v>
      </c>
    </row>
    <row r="590" spans="2:65" s="13" customFormat="1">
      <c r="B590" s="161"/>
      <c r="D590" s="145" t="s">
        <v>165</v>
      </c>
      <c r="E590" s="162" t="s">
        <v>3</v>
      </c>
      <c r="F590" s="163" t="s">
        <v>984</v>
      </c>
      <c r="H590" s="162" t="s">
        <v>3</v>
      </c>
      <c r="I590" s="164"/>
      <c r="L590" s="161"/>
      <c r="M590" s="165"/>
      <c r="T590" s="166"/>
      <c r="AT590" s="162" t="s">
        <v>165</v>
      </c>
      <c r="AU590" s="162" t="s">
        <v>82</v>
      </c>
      <c r="AV590" s="13" t="s">
        <v>80</v>
      </c>
      <c r="AW590" s="13" t="s">
        <v>33</v>
      </c>
      <c r="AX590" s="13" t="s">
        <v>72</v>
      </c>
      <c r="AY590" s="162" t="s">
        <v>147</v>
      </c>
    </row>
    <row r="591" spans="2:65" s="12" customFormat="1">
      <c r="B591" s="149"/>
      <c r="D591" s="145" t="s">
        <v>165</v>
      </c>
      <c r="E591" s="150" t="s">
        <v>3</v>
      </c>
      <c r="F591" s="151" t="s">
        <v>514</v>
      </c>
      <c r="H591" s="152">
        <v>14</v>
      </c>
      <c r="I591" s="153"/>
      <c r="L591" s="149"/>
      <c r="M591" s="154"/>
      <c r="T591" s="155"/>
      <c r="AT591" s="150" t="s">
        <v>165</v>
      </c>
      <c r="AU591" s="150" t="s">
        <v>82</v>
      </c>
      <c r="AV591" s="12" t="s">
        <v>82</v>
      </c>
      <c r="AW591" s="12" t="s">
        <v>33</v>
      </c>
      <c r="AX591" s="12" t="s">
        <v>80</v>
      </c>
      <c r="AY591" s="150" t="s">
        <v>147</v>
      </c>
    </row>
    <row r="592" spans="2:65" s="1" customFormat="1" ht="16.5" customHeight="1">
      <c r="B592" s="131"/>
      <c r="C592" s="181" t="s">
        <v>1014</v>
      </c>
      <c r="D592" s="181" t="s">
        <v>474</v>
      </c>
      <c r="E592" s="182" t="s">
        <v>986</v>
      </c>
      <c r="F592" s="183" t="s">
        <v>987</v>
      </c>
      <c r="G592" s="184" t="s">
        <v>366</v>
      </c>
      <c r="H592" s="185">
        <v>14</v>
      </c>
      <c r="I592" s="186"/>
      <c r="J592" s="187">
        <f>ROUND(I592*H592,2)</f>
        <v>0</v>
      </c>
      <c r="K592" s="183" t="s">
        <v>241</v>
      </c>
      <c r="L592" s="188"/>
      <c r="M592" s="189" t="s">
        <v>3</v>
      </c>
      <c r="N592" s="190" t="s">
        <v>43</v>
      </c>
      <c r="P592" s="141">
        <f>O592*H592</f>
        <v>0</v>
      </c>
      <c r="Q592" s="141">
        <v>2.9499999999999999E-3</v>
      </c>
      <c r="R592" s="141">
        <f>Q592*H592</f>
        <v>4.1299999999999996E-2</v>
      </c>
      <c r="S592" s="141">
        <v>0</v>
      </c>
      <c r="T592" s="142">
        <f>S592*H592</f>
        <v>0</v>
      </c>
      <c r="AR592" s="143" t="s">
        <v>630</v>
      </c>
      <c r="AT592" s="143" t="s">
        <v>474</v>
      </c>
      <c r="AU592" s="143" t="s">
        <v>82</v>
      </c>
      <c r="AY592" s="17" t="s">
        <v>147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7" t="s">
        <v>80</v>
      </c>
      <c r="BK592" s="144">
        <f>ROUND(I592*H592,2)</f>
        <v>0</v>
      </c>
      <c r="BL592" s="17" t="s">
        <v>528</v>
      </c>
      <c r="BM592" s="143" t="s">
        <v>1366</v>
      </c>
    </row>
    <row r="593" spans="2:65" s="1" customFormat="1" ht="49.2" customHeight="1">
      <c r="B593" s="131"/>
      <c r="C593" s="132" t="s">
        <v>1367</v>
      </c>
      <c r="D593" s="132" t="s">
        <v>150</v>
      </c>
      <c r="E593" s="133" t="s">
        <v>1000</v>
      </c>
      <c r="F593" s="134" t="s">
        <v>1368</v>
      </c>
      <c r="G593" s="135" t="s">
        <v>366</v>
      </c>
      <c r="H593" s="136">
        <v>1</v>
      </c>
      <c r="I593" s="137"/>
      <c r="J593" s="138">
        <f>ROUND(I593*H593,2)</f>
        <v>0</v>
      </c>
      <c r="K593" s="134" t="s">
        <v>573</v>
      </c>
      <c r="L593" s="32"/>
      <c r="M593" s="139" t="s">
        <v>3</v>
      </c>
      <c r="N593" s="140" t="s">
        <v>43</v>
      </c>
      <c r="P593" s="141">
        <f>O593*H593</f>
        <v>0</v>
      </c>
      <c r="Q593" s="141">
        <v>0.05</v>
      </c>
      <c r="R593" s="141">
        <f>Q593*H593</f>
        <v>0.05</v>
      </c>
      <c r="S593" s="141">
        <v>0</v>
      </c>
      <c r="T593" s="142">
        <f>S593*H593</f>
        <v>0</v>
      </c>
      <c r="AR593" s="143" t="s">
        <v>528</v>
      </c>
      <c r="AT593" s="143" t="s">
        <v>150</v>
      </c>
      <c r="AU593" s="143" t="s">
        <v>82</v>
      </c>
      <c r="AY593" s="17" t="s">
        <v>147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7" t="s">
        <v>80</v>
      </c>
      <c r="BK593" s="144">
        <f>ROUND(I593*H593,2)</f>
        <v>0</v>
      </c>
      <c r="BL593" s="17" t="s">
        <v>528</v>
      </c>
      <c r="BM593" s="143" t="s">
        <v>1369</v>
      </c>
    </row>
    <row r="594" spans="2:65" s="13" customFormat="1">
      <c r="B594" s="161"/>
      <c r="D594" s="145" t="s">
        <v>165</v>
      </c>
      <c r="E594" s="162" t="s">
        <v>3</v>
      </c>
      <c r="F594" s="163" t="s">
        <v>793</v>
      </c>
      <c r="H594" s="162" t="s">
        <v>3</v>
      </c>
      <c r="I594" s="164"/>
      <c r="L594" s="161"/>
      <c r="M594" s="165"/>
      <c r="T594" s="166"/>
      <c r="AT594" s="162" t="s">
        <v>165</v>
      </c>
      <c r="AU594" s="162" t="s">
        <v>82</v>
      </c>
      <c r="AV594" s="13" t="s">
        <v>80</v>
      </c>
      <c r="AW594" s="13" t="s">
        <v>33</v>
      </c>
      <c r="AX594" s="13" t="s">
        <v>72</v>
      </c>
      <c r="AY594" s="162" t="s">
        <v>147</v>
      </c>
    </row>
    <row r="595" spans="2:65" s="13" customFormat="1">
      <c r="B595" s="161"/>
      <c r="D595" s="145" t="s">
        <v>165</v>
      </c>
      <c r="E595" s="162" t="s">
        <v>3</v>
      </c>
      <c r="F595" s="163" t="s">
        <v>1370</v>
      </c>
      <c r="H595" s="162" t="s">
        <v>3</v>
      </c>
      <c r="I595" s="164"/>
      <c r="L595" s="161"/>
      <c r="M595" s="165"/>
      <c r="T595" s="166"/>
      <c r="AT595" s="162" t="s">
        <v>165</v>
      </c>
      <c r="AU595" s="162" t="s">
        <v>82</v>
      </c>
      <c r="AV595" s="13" t="s">
        <v>80</v>
      </c>
      <c r="AW595" s="13" t="s">
        <v>33</v>
      </c>
      <c r="AX595" s="13" t="s">
        <v>72</v>
      </c>
      <c r="AY595" s="162" t="s">
        <v>147</v>
      </c>
    </row>
    <row r="596" spans="2:65" s="12" customFormat="1">
      <c r="B596" s="149"/>
      <c r="D596" s="145" t="s">
        <v>165</v>
      </c>
      <c r="E596" s="150" t="s">
        <v>3</v>
      </c>
      <c r="F596" s="151" t="s">
        <v>80</v>
      </c>
      <c r="H596" s="152">
        <v>1</v>
      </c>
      <c r="I596" s="153"/>
      <c r="L596" s="149"/>
      <c r="M596" s="154"/>
      <c r="T596" s="155"/>
      <c r="AT596" s="150" t="s">
        <v>165</v>
      </c>
      <c r="AU596" s="150" t="s">
        <v>82</v>
      </c>
      <c r="AV596" s="12" t="s">
        <v>82</v>
      </c>
      <c r="AW596" s="12" t="s">
        <v>33</v>
      </c>
      <c r="AX596" s="12" t="s">
        <v>80</v>
      </c>
      <c r="AY596" s="150" t="s">
        <v>147</v>
      </c>
    </row>
    <row r="597" spans="2:65" s="1" customFormat="1" ht="52.2" customHeight="1">
      <c r="B597" s="131"/>
      <c r="C597" s="132" t="s">
        <v>1371</v>
      </c>
      <c r="D597" s="132" t="s">
        <v>150</v>
      </c>
      <c r="E597" s="133" t="s">
        <v>1005</v>
      </c>
      <c r="F597" s="134" t="s">
        <v>1372</v>
      </c>
      <c r="G597" s="135" t="s">
        <v>366</v>
      </c>
      <c r="H597" s="136">
        <v>4</v>
      </c>
      <c r="I597" s="137"/>
      <c r="J597" s="138">
        <f>ROUND(I597*H597,2)</f>
        <v>0</v>
      </c>
      <c r="K597" s="134" t="s">
        <v>573</v>
      </c>
      <c r="L597" s="32"/>
      <c r="M597" s="139" t="s">
        <v>3</v>
      </c>
      <c r="N597" s="140" t="s">
        <v>43</v>
      </c>
      <c r="P597" s="141">
        <f>O597*H597</f>
        <v>0</v>
      </c>
      <c r="Q597" s="141">
        <v>0.02</v>
      </c>
      <c r="R597" s="141">
        <f>Q597*H597</f>
        <v>0.08</v>
      </c>
      <c r="S597" s="141">
        <v>0</v>
      </c>
      <c r="T597" s="142">
        <f>S597*H597</f>
        <v>0</v>
      </c>
      <c r="AR597" s="143" t="s">
        <v>528</v>
      </c>
      <c r="AT597" s="143" t="s">
        <v>150</v>
      </c>
      <c r="AU597" s="143" t="s">
        <v>82</v>
      </c>
      <c r="AY597" s="17" t="s">
        <v>147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7" t="s">
        <v>80</v>
      </c>
      <c r="BK597" s="144">
        <f>ROUND(I597*H597,2)</f>
        <v>0</v>
      </c>
      <c r="BL597" s="17" t="s">
        <v>528</v>
      </c>
      <c r="BM597" s="143" t="s">
        <v>1373</v>
      </c>
    </row>
    <row r="598" spans="2:65" s="13" customFormat="1">
      <c r="B598" s="161"/>
      <c r="D598" s="145" t="s">
        <v>165</v>
      </c>
      <c r="E598" s="162" t="s">
        <v>3</v>
      </c>
      <c r="F598" s="163" t="s">
        <v>793</v>
      </c>
      <c r="H598" s="162" t="s">
        <v>3</v>
      </c>
      <c r="I598" s="164"/>
      <c r="L598" s="161"/>
      <c r="M598" s="165"/>
      <c r="T598" s="166"/>
      <c r="AT598" s="162" t="s">
        <v>165</v>
      </c>
      <c r="AU598" s="162" t="s">
        <v>82</v>
      </c>
      <c r="AV598" s="13" t="s">
        <v>80</v>
      </c>
      <c r="AW598" s="13" t="s">
        <v>33</v>
      </c>
      <c r="AX598" s="13" t="s">
        <v>72</v>
      </c>
      <c r="AY598" s="162" t="s">
        <v>147</v>
      </c>
    </row>
    <row r="599" spans="2:65" s="13" customFormat="1">
      <c r="B599" s="161"/>
      <c r="D599" s="145" t="s">
        <v>165</v>
      </c>
      <c r="E599" s="162" t="s">
        <v>3</v>
      </c>
      <c r="F599" s="163" t="s">
        <v>1374</v>
      </c>
      <c r="H599" s="162" t="s">
        <v>3</v>
      </c>
      <c r="I599" s="164"/>
      <c r="L599" s="161"/>
      <c r="M599" s="165"/>
      <c r="T599" s="166"/>
      <c r="AT599" s="162" t="s">
        <v>165</v>
      </c>
      <c r="AU599" s="162" t="s">
        <v>82</v>
      </c>
      <c r="AV599" s="13" t="s">
        <v>80</v>
      </c>
      <c r="AW599" s="13" t="s">
        <v>33</v>
      </c>
      <c r="AX599" s="13" t="s">
        <v>72</v>
      </c>
      <c r="AY599" s="162" t="s">
        <v>147</v>
      </c>
    </row>
    <row r="600" spans="2:65" s="12" customFormat="1">
      <c r="B600" s="149"/>
      <c r="D600" s="145" t="s">
        <v>165</v>
      </c>
      <c r="E600" s="150" t="s">
        <v>3</v>
      </c>
      <c r="F600" s="151" t="s">
        <v>173</v>
      </c>
      <c r="H600" s="152">
        <v>4</v>
      </c>
      <c r="I600" s="153"/>
      <c r="L600" s="149"/>
      <c r="M600" s="154"/>
      <c r="T600" s="155"/>
      <c r="AT600" s="150" t="s">
        <v>165</v>
      </c>
      <c r="AU600" s="150" t="s">
        <v>82</v>
      </c>
      <c r="AV600" s="12" t="s">
        <v>82</v>
      </c>
      <c r="AW600" s="12" t="s">
        <v>33</v>
      </c>
      <c r="AX600" s="12" t="s">
        <v>80</v>
      </c>
      <c r="AY600" s="150" t="s">
        <v>147</v>
      </c>
    </row>
    <row r="601" spans="2:65" s="1" customFormat="1" ht="52.2" customHeight="1">
      <c r="B601" s="131"/>
      <c r="C601" s="132" t="s">
        <v>1375</v>
      </c>
      <c r="D601" s="132" t="s">
        <v>150</v>
      </c>
      <c r="E601" s="133" t="s">
        <v>1010</v>
      </c>
      <c r="F601" s="134" t="s">
        <v>1376</v>
      </c>
      <c r="G601" s="135" t="s">
        <v>366</v>
      </c>
      <c r="H601" s="136">
        <v>1</v>
      </c>
      <c r="I601" s="137"/>
      <c r="J601" s="138">
        <f>ROUND(I601*H601,2)</f>
        <v>0</v>
      </c>
      <c r="K601" s="134" t="s">
        <v>573</v>
      </c>
      <c r="L601" s="32"/>
      <c r="M601" s="139" t="s">
        <v>3</v>
      </c>
      <c r="N601" s="140" t="s">
        <v>43</v>
      </c>
      <c r="P601" s="141">
        <f>O601*H601</f>
        <v>0</v>
      </c>
      <c r="Q601" s="141">
        <v>0.2</v>
      </c>
      <c r="R601" s="141">
        <f>Q601*H601</f>
        <v>0.2</v>
      </c>
      <c r="S601" s="141">
        <v>0</v>
      </c>
      <c r="T601" s="142">
        <f>S601*H601</f>
        <v>0</v>
      </c>
      <c r="AR601" s="143" t="s">
        <v>528</v>
      </c>
      <c r="AT601" s="143" t="s">
        <v>150</v>
      </c>
      <c r="AU601" s="143" t="s">
        <v>82</v>
      </c>
      <c r="AY601" s="17" t="s">
        <v>147</v>
      </c>
      <c r="BE601" s="144">
        <f>IF(N601="základní",J601,0)</f>
        <v>0</v>
      </c>
      <c r="BF601" s="144">
        <f>IF(N601="snížená",J601,0)</f>
        <v>0</v>
      </c>
      <c r="BG601" s="144">
        <f>IF(N601="zákl. přenesená",J601,0)</f>
        <v>0</v>
      </c>
      <c r="BH601" s="144">
        <f>IF(N601="sníž. přenesená",J601,0)</f>
        <v>0</v>
      </c>
      <c r="BI601" s="144">
        <f>IF(N601="nulová",J601,0)</f>
        <v>0</v>
      </c>
      <c r="BJ601" s="17" t="s">
        <v>80</v>
      </c>
      <c r="BK601" s="144">
        <f>ROUND(I601*H601,2)</f>
        <v>0</v>
      </c>
      <c r="BL601" s="17" t="s">
        <v>528</v>
      </c>
      <c r="BM601" s="143" t="s">
        <v>1377</v>
      </c>
    </row>
    <row r="602" spans="2:65" s="13" customFormat="1">
      <c r="B602" s="161"/>
      <c r="D602" s="145" t="s">
        <v>165</v>
      </c>
      <c r="E602" s="162" t="s">
        <v>3</v>
      </c>
      <c r="F602" s="163" t="s">
        <v>793</v>
      </c>
      <c r="H602" s="162" t="s">
        <v>3</v>
      </c>
      <c r="I602" s="164"/>
      <c r="L602" s="161"/>
      <c r="M602" s="165"/>
      <c r="T602" s="166"/>
      <c r="AT602" s="162" t="s">
        <v>165</v>
      </c>
      <c r="AU602" s="162" t="s">
        <v>82</v>
      </c>
      <c r="AV602" s="13" t="s">
        <v>80</v>
      </c>
      <c r="AW602" s="13" t="s">
        <v>33</v>
      </c>
      <c r="AX602" s="13" t="s">
        <v>72</v>
      </c>
      <c r="AY602" s="162" t="s">
        <v>147</v>
      </c>
    </row>
    <row r="603" spans="2:65" s="13" customFormat="1">
      <c r="B603" s="161"/>
      <c r="D603" s="145" t="s">
        <v>165</v>
      </c>
      <c r="E603" s="162" t="s">
        <v>3</v>
      </c>
      <c r="F603" s="163" t="s">
        <v>1378</v>
      </c>
      <c r="H603" s="162" t="s">
        <v>3</v>
      </c>
      <c r="I603" s="164"/>
      <c r="L603" s="161"/>
      <c r="M603" s="165"/>
      <c r="T603" s="166"/>
      <c r="AT603" s="162" t="s">
        <v>165</v>
      </c>
      <c r="AU603" s="162" t="s">
        <v>82</v>
      </c>
      <c r="AV603" s="13" t="s">
        <v>80</v>
      </c>
      <c r="AW603" s="13" t="s">
        <v>33</v>
      </c>
      <c r="AX603" s="13" t="s">
        <v>72</v>
      </c>
      <c r="AY603" s="162" t="s">
        <v>147</v>
      </c>
    </row>
    <row r="604" spans="2:65" s="12" customFormat="1">
      <c r="B604" s="149"/>
      <c r="D604" s="145" t="s">
        <v>165</v>
      </c>
      <c r="E604" s="150" t="s">
        <v>3</v>
      </c>
      <c r="F604" s="151" t="s">
        <v>80</v>
      </c>
      <c r="H604" s="152">
        <v>1</v>
      </c>
      <c r="I604" s="153"/>
      <c r="L604" s="149"/>
      <c r="M604" s="154"/>
      <c r="T604" s="155"/>
      <c r="AT604" s="150" t="s">
        <v>165</v>
      </c>
      <c r="AU604" s="150" t="s">
        <v>82</v>
      </c>
      <c r="AV604" s="12" t="s">
        <v>82</v>
      </c>
      <c r="AW604" s="12" t="s">
        <v>33</v>
      </c>
      <c r="AX604" s="12" t="s">
        <v>80</v>
      </c>
      <c r="AY604" s="150" t="s">
        <v>147</v>
      </c>
    </row>
    <row r="605" spans="2:65" s="1" customFormat="1" ht="24.15" customHeight="1">
      <c r="B605" s="131"/>
      <c r="C605" s="132" t="s">
        <v>1379</v>
      </c>
      <c r="D605" s="132" t="s">
        <v>150</v>
      </c>
      <c r="E605" s="133" t="s">
        <v>1015</v>
      </c>
      <c r="F605" s="134" t="s">
        <v>1016</v>
      </c>
      <c r="G605" s="135" t="s">
        <v>259</v>
      </c>
      <c r="H605" s="136">
        <v>6.3419999999999996</v>
      </c>
      <c r="I605" s="137"/>
      <c r="J605" s="138">
        <f>ROUND(I605*H605,2)</f>
        <v>0</v>
      </c>
      <c r="K605" s="134" t="s">
        <v>241</v>
      </c>
      <c r="L605" s="32"/>
      <c r="M605" s="139" t="s">
        <v>3</v>
      </c>
      <c r="N605" s="140" t="s">
        <v>43</v>
      </c>
      <c r="P605" s="141">
        <f>O605*H605</f>
        <v>0</v>
      </c>
      <c r="Q605" s="141">
        <v>0</v>
      </c>
      <c r="R605" s="141">
        <f>Q605*H605</f>
        <v>0</v>
      </c>
      <c r="S605" s="141">
        <v>0</v>
      </c>
      <c r="T605" s="142">
        <f>S605*H605</f>
        <v>0</v>
      </c>
      <c r="AR605" s="143" t="s">
        <v>528</v>
      </c>
      <c r="AT605" s="143" t="s">
        <v>150</v>
      </c>
      <c r="AU605" s="143" t="s">
        <v>82</v>
      </c>
      <c r="AY605" s="17" t="s">
        <v>147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7" t="s">
        <v>80</v>
      </c>
      <c r="BK605" s="144">
        <f>ROUND(I605*H605,2)</f>
        <v>0</v>
      </c>
      <c r="BL605" s="17" t="s">
        <v>528</v>
      </c>
      <c r="BM605" s="143" t="s">
        <v>1380</v>
      </c>
    </row>
    <row r="606" spans="2:65" s="1" customFormat="1">
      <c r="B606" s="32"/>
      <c r="D606" s="159" t="s">
        <v>243</v>
      </c>
      <c r="F606" s="160" t="s">
        <v>1018</v>
      </c>
      <c r="I606" s="147"/>
      <c r="L606" s="32"/>
      <c r="M606" s="148"/>
      <c r="T606" s="53"/>
      <c r="AT606" s="17" t="s">
        <v>243</v>
      </c>
      <c r="AU606" s="17" t="s">
        <v>82</v>
      </c>
    </row>
    <row r="607" spans="2:65" s="11" customFormat="1" ht="22.95" customHeight="1">
      <c r="B607" s="119"/>
      <c r="D607" s="120" t="s">
        <v>71</v>
      </c>
      <c r="E607" s="129" t="s">
        <v>1381</v>
      </c>
      <c r="F607" s="129" t="s">
        <v>1382</v>
      </c>
      <c r="I607" s="122"/>
      <c r="J607" s="130">
        <f>BK607</f>
        <v>0</v>
      </c>
      <c r="L607" s="119"/>
      <c r="M607" s="124"/>
      <c r="P607" s="125">
        <f>SUM(P608:P641)</f>
        <v>0</v>
      </c>
      <c r="R607" s="125">
        <f>SUM(R608:R641)</f>
        <v>7.7286889999999997E-2</v>
      </c>
      <c r="T607" s="126">
        <f>SUM(T608:T641)</f>
        <v>3.0717449999999997E-2</v>
      </c>
      <c r="AR607" s="120" t="s">
        <v>82</v>
      </c>
      <c r="AT607" s="127" t="s">
        <v>71</v>
      </c>
      <c r="AU607" s="127" t="s">
        <v>80</v>
      </c>
      <c r="AY607" s="120" t="s">
        <v>147</v>
      </c>
      <c r="BK607" s="128">
        <f>SUM(BK608:BK641)</f>
        <v>0</v>
      </c>
    </row>
    <row r="608" spans="2:65" s="1" customFormat="1" ht="16.5" customHeight="1">
      <c r="B608" s="131"/>
      <c r="C608" s="132" t="s">
        <v>1383</v>
      </c>
      <c r="D608" s="132" t="s">
        <v>150</v>
      </c>
      <c r="E608" s="133" t="s">
        <v>1384</v>
      </c>
      <c r="F608" s="134" t="s">
        <v>1385</v>
      </c>
      <c r="G608" s="135" t="s">
        <v>219</v>
      </c>
      <c r="H608" s="136">
        <v>270.233</v>
      </c>
      <c r="I608" s="137"/>
      <c r="J608" s="138">
        <f>ROUND(I608*H608,2)</f>
        <v>0</v>
      </c>
      <c r="K608" s="134" t="s">
        <v>241</v>
      </c>
      <c r="L608" s="32"/>
      <c r="M608" s="139" t="s">
        <v>3</v>
      </c>
      <c r="N608" s="140" t="s">
        <v>43</v>
      </c>
      <c r="P608" s="141">
        <f>O608*H608</f>
        <v>0</v>
      </c>
      <c r="Q608" s="141">
        <v>0</v>
      </c>
      <c r="R608" s="141">
        <f>Q608*H608</f>
        <v>0</v>
      </c>
      <c r="S608" s="141">
        <v>0</v>
      </c>
      <c r="T608" s="142">
        <f>S608*H608</f>
        <v>0</v>
      </c>
      <c r="AR608" s="143" t="s">
        <v>528</v>
      </c>
      <c r="AT608" s="143" t="s">
        <v>150</v>
      </c>
      <c r="AU608" s="143" t="s">
        <v>82</v>
      </c>
      <c r="AY608" s="17" t="s">
        <v>147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7" t="s">
        <v>80</v>
      </c>
      <c r="BK608" s="144">
        <f>ROUND(I608*H608,2)</f>
        <v>0</v>
      </c>
      <c r="BL608" s="17" t="s">
        <v>528</v>
      </c>
      <c r="BM608" s="143" t="s">
        <v>1386</v>
      </c>
    </row>
    <row r="609" spans="2:65" s="1" customFormat="1">
      <c r="B609" s="32"/>
      <c r="D609" s="159" t="s">
        <v>243</v>
      </c>
      <c r="F609" s="160" t="s">
        <v>1387</v>
      </c>
      <c r="I609" s="147"/>
      <c r="L609" s="32"/>
      <c r="M609" s="148"/>
      <c r="T609" s="53"/>
      <c r="AT609" s="17" t="s">
        <v>243</v>
      </c>
      <c r="AU609" s="17" t="s">
        <v>82</v>
      </c>
    </row>
    <row r="610" spans="2:65" s="13" customFormat="1">
      <c r="B610" s="161"/>
      <c r="D610" s="145" t="s">
        <v>165</v>
      </c>
      <c r="E610" s="162" t="s">
        <v>3</v>
      </c>
      <c r="F610" s="163" t="s">
        <v>1388</v>
      </c>
      <c r="H610" s="162" t="s">
        <v>3</v>
      </c>
      <c r="I610" s="164"/>
      <c r="L610" s="161"/>
      <c r="M610" s="165"/>
      <c r="T610" s="166"/>
      <c r="AT610" s="162" t="s">
        <v>165</v>
      </c>
      <c r="AU610" s="162" t="s">
        <v>82</v>
      </c>
      <c r="AV610" s="13" t="s">
        <v>80</v>
      </c>
      <c r="AW610" s="13" t="s">
        <v>33</v>
      </c>
      <c r="AX610" s="13" t="s">
        <v>72</v>
      </c>
      <c r="AY610" s="162" t="s">
        <v>147</v>
      </c>
    </row>
    <row r="611" spans="2:65" s="12" customFormat="1">
      <c r="B611" s="149"/>
      <c r="D611" s="145" t="s">
        <v>165</v>
      </c>
      <c r="E611" s="150" t="s">
        <v>3</v>
      </c>
      <c r="F611" s="151" t="s">
        <v>1207</v>
      </c>
      <c r="H611" s="152">
        <v>65.45</v>
      </c>
      <c r="I611" s="153"/>
      <c r="L611" s="149"/>
      <c r="M611" s="154"/>
      <c r="T611" s="155"/>
      <c r="AT611" s="150" t="s">
        <v>165</v>
      </c>
      <c r="AU611" s="150" t="s">
        <v>82</v>
      </c>
      <c r="AV611" s="12" t="s">
        <v>82</v>
      </c>
      <c r="AW611" s="12" t="s">
        <v>33</v>
      </c>
      <c r="AX611" s="12" t="s">
        <v>72</v>
      </c>
      <c r="AY611" s="150" t="s">
        <v>147</v>
      </c>
    </row>
    <row r="612" spans="2:65" s="12" customFormat="1">
      <c r="B612" s="149"/>
      <c r="D612" s="145" t="s">
        <v>165</v>
      </c>
      <c r="E612" s="150" t="s">
        <v>3</v>
      </c>
      <c r="F612" s="151" t="s">
        <v>1215</v>
      </c>
      <c r="H612" s="152">
        <v>54</v>
      </c>
      <c r="I612" s="153"/>
      <c r="L612" s="149"/>
      <c r="M612" s="154"/>
      <c r="T612" s="155"/>
      <c r="AT612" s="150" t="s">
        <v>165</v>
      </c>
      <c r="AU612" s="150" t="s">
        <v>82</v>
      </c>
      <c r="AV612" s="12" t="s">
        <v>82</v>
      </c>
      <c r="AW612" s="12" t="s">
        <v>33</v>
      </c>
      <c r="AX612" s="12" t="s">
        <v>72</v>
      </c>
      <c r="AY612" s="150" t="s">
        <v>147</v>
      </c>
    </row>
    <row r="613" spans="2:65" s="12" customFormat="1">
      <c r="B613" s="149"/>
      <c r="D613" s="145" t="s">
        <v>165</v>
      </c>
      <c r="E613" s="150" t="s">
        <v>3</v>
      </c>
      <c r="F613" s="151" t="s">
        <v>1216</v>
      </c>
      <c r="H613" s="152">
        <v>121.503</v>
      </c>
      <c r="I613" s="153"/>
      <c r="L613" s="149"/>
      <c r="M613" s="154"/>
      <c r="T613" s="155"/>
      <c r="AT613" s="150" t="s">
        <v>165</v>
      </c>
      <c r="AU613" s="150" t="s">
        <v>82</v>
      </c>
      <c r="AV613" s="12" t="s">
        <v>82</v>
      </c>
      <c r="AW613" s="12" t="s">
        <v>33</v>
      </c>
      <c r="AX613" s="12" t="s">
        <v>72</v>
      </c>
      <c r="AY613" s="150" t="s">
        <v>147</v>
      </c>
    </row>
    <row r="614" spans="2:65" s="12" customFormat="1">
      <c r="B614" s="149"/>
      <c r="D614" s="145" t="s">
        <v>165</v>
      </c>
      <c r="E614" s="150" t="s">
        <v>3</v>
      </c>
      <c r="F614" s="151" t="s">
        <v>1217</v>
      </c>
      <c r="H614" s="152">
        <v>29.28</v>
      </c>
      <c r="I614" s="153"/>
      <c r="L614" s="149"/>
      <c r="M614" s="154"/>
      <c r="T614" s="155"/>
      <c r="AT614" s="150" t="s">
        <v>165</v>
      </c>
      <c r="AU614" s="150" t="s">
        <v>82</v>
      </c>
      <c r="AV614" s="12" t="s">
        <v>82</v>
      </c>
      <c r="AW614" s="12" t="s">
        <v>33</v>
      </c>
      <c r="AX614" s="12" t="s">
        <v>72</v>
      </c>
      <c r="AY614" s="150" t="s">
        <v>147</v>
      </c>
    </row>
    <row r="615" spans="2:65" s="14" customFormat="1">
      <c r="B615" s="167"/>
      <c r="D615" s="145" t="s">
        <v>165</v>
      </c>
      <c r="E615" s="168" t="s">
        <v>3</v>
      </c>
      <c r="F615" s="169" t="s">
        <v>247</v>
      </c>
      <c r="H615" s="170">
        <v>270.233</v>
      </c>
      <c r="I615" s="171"/>
      <c r="L615" s="167"/>
      <c r="M615" s="172"/>
      <c r="T615" s="173"/>
      <c r="AT615" s="168" t="s">
        <v>165</v>
      </c>
      <c r="AU615" s="168" t="s">
        <v>82</v>
      </c>
      <c r="AV615" s="14" t="s">
        <v>173</v>
      </c>
      <c r="AW615" s="14" t="s">
        <v>33</v>
      </c>
      <c r="AX615" s="14" t="s">
        <v>80</v>
      </c>
      <c r="AY615" s="168" t="s">
        <v>147</v>
      </c>
    </row>
    <row r="616" spans="2:65" s="1" customFormat="1" ht="16.5" customHeight="1">
      <c r="B616" s="131"/>
      <c r="C616" s="132" t="s">
        <v>1389</v>
      </c>
      <c r="D616" s="132" t="s">
        <v>150</v>
      </c>
      <c r="E616" s="133" t="s">
        <v>1390</v>
      </c>
      <c r="F616" s="134" t="s">
        <v>1391</v>
      </c>
      <c r="G616" s="135" t="s">
        <v>219</v>
      </c>
      <c r="H616" s="136">
        <v>204.78299999999999</v>
      </c>
      <c r="I616" s="137"/>
      <c r="J616" s="138">
        <f>ROUND(I616*H616,2)</f>
        <v>0</v>
      </c>
      <c r="K616" s="134" t="s">
        <v>241</v>
      </c>
      <c r="L616" s="32"/>
      <c r="M616" s="139" t="s">
        <v>3</v>
      </c>
      <c r="N616" s="140" t="s">
        <v>43</v>
      </c>
      <c r="P616" s="141">
        <f>O616*H616</f>
        <v>0</v>
      </c>
      <c r="Q616" s="141">
        <v>0</v>
      </c>
      <c r="R616" s="141">
        <f>Q616*H616</f>
        <v>0</v>
      </c>
      <c r="S616" s="141">
        <v>1.4999999999999999E-4</v>
      </c>
      <c r="T616" s="142">
        <f>S616*H616</f>
        <v>3.0717449999999997E-2</v>
      </c>
      <c r="AR616" s="143" t="s">
        <v>528</v>
      </c>
      <c r="AT616" s="143" t="s">
        <v>150</v>
      </c>
      <c r="AU616" s="143" t="s">
        <v>82</v>
      </c>
      <c r="AY616" s="17" t="s">
        <v>147</v>
      </c>
      <c r="BE616" s="144">
        <f>IF(N616="základní",J616,0)</f>
        <v>0</v>
      </c>
      <c r="BF616" s="144">
        <f>IF(N616="snížená",J616,0)</f>
        <v>0</v>
      </c>
      <c r="BG616" s="144">
        <f>IF(N616="zákl. přenesená",J616,0)</f>
        <v>0</v>
      </c>
      <c r="BH616" s="144">
        <f>IF(N616="sníž. přenesená",J616,0)</f>
        <v>0</v>
      </c>
      <c r="BI616" s="144">
        <f>IF(N616="nulová",J616,0)</f>
        <v>0</v>
      </c>
      <c r="BJ616" s="17" t="s">
        <v>80</v>
      </c>
      <c r="BK616" s="144">
        <f>ROUND(I616*H616,2)</f>
        <v>0</v>
      </c>
      <c r="BL616" s="17" t="s">
        <v>528</v>
      </c>
      <c r="BM616" s="143" t="s">
        <v>1392</v>
      </c>
    </row>
    <row r="617" spans="2:65" s="1" customFormat="1">
      <c r="B617" s="32"/>
      <c r="D617" s="159" t="s">
        <v>243</v>
      </c>
      <c r="F617" s="160" t="s">
        <v>1393</v>
      </c>
      <c r="I617" s="147"/>
      <c r="L617" s="32"/>
      <c r="M617" s="148"/>
      <c r="T617" s="53"/>
      <c r="AT617" s="17" t="s">
        <v>243</v>
      </c>
      <c r="AU617" s="17" t="s">
        <v>82</v>
      </c>
    </row>
    <row r="618" spans="2:65" s="13" customFormat="1">
      <c r="B618" s="161"/>
      <c r="D618" s="145" t="s">
        <v>165</v>
      </c>
      <c r="E618" s="162" t="s">
        <v>3</v>
      </c>
      <c r="F618" s="163" t="s">
        <v>1388</v>
      </c>
      <c r="H618" s="162" t="s">
        <v>3</v>
      </c>
      <c r="I618" s="164"/>
      <c r="L618" s="161"/>
      <c r="M618" s="165"/>
      <c r="T618" s="166"/>
      <c r="AT618" s="162" t="s">
        <v>165</v>
      </c>
      <c r="AU618" s="162" t="s">
        <v>82</v>
      </c>
      <c r="AV618" s="13" t="s">
        <v>80</v>
      </c>
      <c r="AW618" s="13" t="s">
        <v>33</v>
      </c>
      <c r="AX618" s="13" t="s">
        <v>72</v>
      </c>
      <c r="AY618" s="162" t="s">
        <v>147</v>
      </c>
    </row>
    <row r="619" spans="2:65" s="12" customFormat="1">
      <c r="B619" s="149"/>
      <c r="D619" s="145" t="s">
        <v>165</v>
      </c>
      <c r="E619" s="150" t="s">
        <v>3</v>
      </c>
      <c r="F619" s="151" t="s">
        <v>1215</v>
      </c>
      <c r="H619" s="152">
        <v>54</v>
      </c>
      <c r="I619" s="153"/>
      <c r="L619" s="149"/>
      <c r="M619" s="154"/>
      <c r="T619" s="155"/>
      <c r="AT619" s="150" t="s">
        <v>165</v>
      </c>
      <c r="AU619" s="150" t="s">
        <v>82</v>
      </c>
      <c r="AV619" s="12" t="s">
        <v>82</v>
      </c>
      <c r="AW619" s="12" t="s">
        <v>33</v>
      </c>
      <c r="AX619" s="12" t="s">
        <v>72</v>
      </c>
      <c r="AY619" s="150" t="s">
        <v>147</v>
      </c>
    </row>
    <row r="620" spans="2:65" s="12" customFormat="1">
      <c r="B620" s="149"/>
      <c r="D620" s="145" t="s">
        <v>165</v>
      </c>
      <c r="E620" s="150" t="s">
        <v>3</v>
      </c>
      <c r="F620" s="151" t="s">
        <v>1216</v>
      </c>
      <c r="H620" s="152">
        <v>121.503</v>
      </c>
      <c r="I620" s="153"/>
      <c r="L620" s="149"/>
      <c r="M620" s="154"/>
      <c r="T620" s="155"/>
      <c r="AT620" s="150" t="s">
        <v>165</v>
      </c>
      <c r="AU620" s="150" t="s">
        <v>82</v>
      </c>
      <c r="AV620" s="12" t="s">
        <v>82</v>
      </c>
      <c r="AW620" s="12" t="s">
        <v>33</v>
      </c>
      <c r="AX620" s="12" t="s">
        <v>72</v>
      </c>
      <c r="AY620" s="150" t="s">
        <v>147</v>
      </c>
    </row>
    <row r="621" spans="2:65" s="12" customFormat="1">
      <c r="B621" s="149"/>
      <c r="D621" s="145" t="s">
        <v>165</v>
      </c>
      <c r="E621" s="150" t="s">
        <v>3</v>
      </c>
      <c r="F621" s="151" t="s">
        <v>1217</v>
      </c>
      <c r="H621" s="152">
        <v>29.28</v>
      </c>
      <c r="I621" s="153"/>
      <c r="L621" s="149"/>
      <c r="M621" s="154"/>
      <c r="T621" s="155"/>
      <c r="AT621" s="150" t="s">
        <v>165</v>
      </c>
      <c r="AU621" s="150" t="s">
        <v>82</v>
      </c>
      <c r="AV621" s="12" t="s">
        <v>82</v>
      </c>
      <c r="AW621" s="12" t="s">
        <v>33</v>
      </c>
      <c r="AX621" s="12" t="s">
        <v>72</v>
      </c>
      <c r="AY621" s="150" t="s">
        <v>147</v>
      </c>
    </row>
    <row r="622" spans="2:65" s="14" customFormat="1">
      <c r="B622" s="167"/>
      <c r="D622" s="145" t="s">
        <v>165</v>
      </c>
      <c r="E622" s="168" t="s">
        <v>3</v>
      </c>
      <c r="F622" s="169" t="s">
        <v>247</v>
      </c>
      <c r="H622" s="170">
        <v>204.78299999999999</v>
      </c>
      <c r="I622" s="171"/>
      <c r="L622" s="167"/>
      <c r="M622" s="172"/>
      <c r="T622" s="173"/>
      <c r="AT622" s="168" t="s">
        <v>165</v>
      </c>
      <c r="AU622" s="168" t="s">
        <v>82</v>
      </c>
      <c r="AV622" s="14" t="s">
        <v>173</v>
      </c>
      <c r="AW622" s="14" t="s">
        <v>33</v>
      </c>
      <c r="AX622" s="14" t="s">
        <v>80</v>
      </c>
      <c r="AY622" s="168" t="s">
        <v>147</v>
      </c>
    </row>
    <row r="623" spans="2:65" s="1" customFormat="1" ht="16.5" customHeight="1">
      <c r="B623" s="131"/>
      <c r="C623" s="132" t="s">
        <v>222</v>
      </c>
      <c r="D623" s="132" t="s">
        <v>150</v>
      </c>
      <c r="E623" s="133" t="s">
        <v>1394</v>
      </c>
      <c r="F623" s="134" t="s">
        <v>1395</v>
      </c>
      <c r="G623" s="135" t="s">
        <v>344</v>
      </c>
      <c r="H623" s="136">
        <v>120</v>
      </c>
      <c r="I623" s="137"/>
      <c r="J623" s="138">
        <f>ROUND(I623*H623,2)</f>
        <v>0</v>
      </c>
      <c r="K623" s="134" t="s">
        <v>241</v>
      </c>
      <c r="L623" s="32"/>
      <c r="M623" s="139" t="s">
        <v>3</v>
      </c>
      <c r="N623" s="140" t="s">
        <v>43</v>
      </c>
      <c r="P623" s="141">
        <f>O623*H623</f>
        <v>0</v>
      </c>
      <c r="Q623" s="141">
        <v>1.0000000000000001E-5</v>
      </c>
      <c r="R623" s="141">
        <f>Q623*H623</f>
        <v>1.2000000000000001E-3</v>
      </c>
      <c r="S623" s="141">
        <v>0</v>
      </c>
      <c r="T623" s="142">
        <f>S623*H623</f>
        <v>0</v>
      </c>
      <c r="AR623" s="143" t="s">
        <v>528</v>
      </c>
      <c r="AT623" s="143" t="s">
        <v>150</v>
      </c>
      <c r="AU623" s="143" t="s">
        <v>82</v>
      </c>
      <c r="AY623" s="17" t="s">
        <v>147</v>
      </c>
      <c r="BE623" s="144">
        <f>IF(N623="základní",J623,0)</f>
        <v>0</v>
      </c>
      <c r="BF623" s="144">
        <f>IF(N623="snížená",J623,0)</f>
        <v>0</v>
      </c>
      <c r="BG623" s="144">
        <f>IF(N623="zákl. přenesená",J623,0)</f>
        <v>0</v>
      </c>
      <c r="BH623" s="144">
        <f>IF(N623="sníž. přenesená",J623,0)</f>
        <v>0</v>
      </c>
      <c r="BI623" s="144">
        <f>IF(N623="nulová",J623,0)</f>
        <v>0</v>
      </c>
      <c r="BJ623" s="17" t="s">
        <v>80</v>
      </c>
      <c r="BK623" s="144">
        <f>ROUND(I623*H623,2)</f>
        <v>0</v>
      </c>
      <c r="BL623" s="17" t="s">
        <v>528</v>
      </c>
      <c r="BM623" s="143" t="s">
        <v>1396</v>
      </c>
    </row>
    <row r="624" spans="2:65" s="1" customFormat="1">
      <c r="B624" s="32"/>
      <c r="D624" s="159" t="s">
        <v>243</v>
      </c>
      <c r="F624" s="160" t="s">
        <v>1397</v>
      </c>
      <c r="I624" s="147"/>
      <c r="L624" s="32"/>
      <c r="M624" s="148"/>
      <c r="T624" s="53"/>
      <c r="AT624" s="17" t="s">
        <v>243</v>
      </c>
      <c r="AU624" s="17" t="s">
        <v>82</v>
      </c>
    </row>
    <row r="625" spans="2:65" s="13" customFormat="1">
      <c r="B625" s="161"/>
      <c r="D625" s="145" t="s">
        <v>165</v>
      </c>
      <c r="E625" s="162" t="s">
        <v>3</v>
      </c>
      <c r="F625" s="163" t="s">
        <v>1388</v>
      </c>
      <c r="H625" s="162" t="s">
        <v>3</v>
      </c>
      <c r="I625" s="164"/>
      <c r="L625" s="161"/>
      <c r="M625" s="165"/>
      <c r="T625" s="166"/>
      <c r="AT625" s="162" t="s">
        <v>165</v>
      </c>
      <c r="AU625" s="162" t="s">
        <v>82</v>
      </c>
      <c r="AV625" s="13" t="s">
        <v>80</v>
      </c>
      <c r="AW625" s="13" t="s">
        <v>33</v>
      </c>
      <c r="AX625" s="13" t="s">
        <v>72</v>
      </c>
      <c r="AY625" s="162" t="s">
        <v>147</v>
      </c>
    </row>
    <row r="626" spans="2:65" s="12" customFormat="1">
      <c r="B626" s="149"/>
      <c r="D626" s="145" t="s">
        <v>165</v>
      </c>
      <c r="E626" s="150" t="s">
        <v>3</v>
      </c>
      <c r="F626" s="151" t="s">
        <v>1398</v>
      </c>
      <c r="H626" s="152">
        <v>120</v>
      </c>
      <c r="I626" s="153"/>
      <c r="L626" s="149"/>
      <c r="M626" s="154"/>
      <c r="T626" s="155"/>
      <c r="AT626" s="150" t="s">
        <v>165</v>
      </c>
      <c r="AU626" s="150" t="s">
        <v>82</v>
      </c>
      <c r="AV626" s="12" t="s">
        <v>82</v>
      </c>
      <c r="AW626" s="12" t="s">
        <v>33</v>
      </c>
      <c r="AX626" s="12" t="s">
        <v>80</v>
      </c>
      <c r="AY626" s="150" t="s">
        <v>147</v>
      </c>
    </row>
    <row r="627" spans="2:65" s="1" customFormat="1" ht="21.75" customHeight="1">
      <c r="B627" s="131"/>
      <c r="C627" s="132" t="s">
        <v>1399</v>
      </c>
      <c r="D627" s="132" t="s">
        <v>150</v>
      </c>
      <c r="E627" s="133" t="s">
        <v>1400</v>
      </c>
      <c r="F627" s="134" t="s">
        <v>1401</v>
      </c>
      <c r="G627" s="135" t="s">
        <v>219</v>
      </c>
      <c r="H627" s="136">
        <v>204.78299999999999</v>
      </c>
      <c r="I627" s="137"/>
      <c r="J627" s="138">
        <f>ROUND(I627*H627,2)</f>
        <v>0</v>
      </c>
      <c r="K627" s="134" t="s">
        <v>241</v>
      </c>
      <c r="L627" s="32"/>
      <c r="M627" s="139" t="s">
        <v>3</v>
      </c>
      <c r="N627" s="140" t="s">
        <v>43</v>
      </c>
      <c r="P627" s="141">
        <f>O627*H627</f>
        <v>0</v>
      </c>
      <c r="Q627" s="141">
        <v>2.0000000000000001E-4</v>
      </c>
      <c r="R627" s="141">
        <f>Q627*H627</f>
        <v>4.0956600000000003E-2</v>
      </c>
      <c r="S627" s="141">
        <v>0</v>
      </c>
      <c r="T627" s="142">
        <f>S627*H627</f>
        <v>0</v>
      </c>
      <c r="AR627" s="143" t="s">
        <v>528</v>
      </c>
      <c r="AT627" s="143" t="s">
        <v>150</v>
      </c>
      <c r="AU627" s="143" t="s">
        <v>82</v>
      </c>
      <c r="AY627" s="17" t="s">
        <v>147</v>
      </c>
      <c r="BE627" s="144">
        <f>IF(N627="základní",J627,0)</f>
        <v>0</v>
      </c>
      <c r="BF627" s="144">
        <f>IF(N627="snížená",J627,0)</f>
        <v>0</v>
      </c>
      <c r="BG627" s="144">
        <f>IF(N627="zákl. přenesená",J627,0)</f>
        <v>0</v>
      </c>
      <c r="BH627" s="144">
        <f>IF(N627="sníž. přenesená",J627,0)</f>
        <v>0</v>
      </c>
      <c r="BI627" s="144">
        <f>IF(N627="nulová",J627,0)</f>
        <v>0</v>
      </c>
      <c r="BJ627" s="17" t="s">
        <v>80</v>
      </c>
      <c r="BK627" s="144">
        <f>ROUND(I627*H627,2)</f>
        <v>0</v>
      </c>
      <c r="BL627" s="17" t="s">
        <v>528</v>
      </c>
      <c r="BM627" s="143" t="s">
        <v>1402</v>
      </c>
    </row>
    <row r="628" spans="2:65" s="1" customFormat="1">
      <c r="B628" s="32"/>
      <c r="D628" s="159" t="s">
        <v>243</v>
      </c>
      <c r="F628" s="160" t="s">
        <v>1403</v>
      </c>
      <c r="I628" s="147"/>
      <c r="L628" s="32"/>
      <c r="M628" s="148"/>
      <c r="T628" s="53"/>
      <c r="AT628" s="17" t="s">
        <v>243</v>
      </c>
      <c r="AU628" s="17" t="s">
        <v>82</v>
      </c>
    </row>
    <row r="629" spans="2:65" s="13" customFormat="1">
      <c r="B629" s="161"/>
      <c r="D629" s="145" t="s">
        <v>165</v>
      </c>
      <c r="E629" s="162" t="s">
        <v>3</v>
      </c>
      <c r="F629" s="163" t="s">
        <v>1388</v>
      </c>
      <c r="H629" s="162" t="s">
        <v>3</v>
      </c>
      <c r="I629" s="164"/>
      <c r="L629" s="161"/>
      <c r="M629" s="165"/>
      <c r="T629" s="166"/>
      <c r="AT629" s="162" t="s">
        <v>165</v>
      </c>
      <c r="AU629" s="162" t="s">
        <v>82</v>
      </c>
      <c r="AV629" s="13" t="s">
        <v>80</v>
      </c>
      <c r="AW629" s="13" t="s">
        <v>33</v>
      </c>
      <c r="AX629" s="13" t="s">
        <v>72</v>
      </c>
      <c r="AY629" s="162" t="s">
        <v>147</v>
      </c>
    </row>
    <row r="630" spans="2:65" s="12" customFormat="1">
      <c r="B630" s="149"/>
      <c r="D630" s="145" t="s">
        <v>165</v>
      </c>
      <c r="E630" s="150" t="s">
        <v>3</v>
      </c>
      <c r="F630" s="151" t="s">
        <v>1215</v>
      </c>
      <c r="H630" s="152">
        <v>54</v>
      </c>
      <c r="I630" s="153"/>
      <c r="L630" s="149"/>
      <c r="M630" s="154"/>
      <c r="T630" s="155"/>
      <c r="AT630" s="150" t="s">
        <v>165</v>
      </c>
      <c r="AU630" s="150" t="s">
        <v>82</v>
      </c>
      <c r="AV630" s="12" t="s">
        <v>82</v>
      </c>
      <c r="AW630" s="12" t="s">
        <v>33</v>
      </c>
      <c r="AX630" s="12" t="s">
        <v>72</v>
      </c>
      <c r="AY630" s="150" t="s">
        <v>147</v>
      </c>
    </row>
    <row r="631" spans="2:65" s="12" customFormat="1">
      <c r="B631" s="149"/>
      <c r="D631" s="145" t="s">
        <v>165</v>
      </c>
      <c r="E631" s="150" t="s">
        <v>3</v>
      </c>
      <c r="F631" s="151" t="s">
        <v>1216</v>
      </c>
      <c r="H631" s="152">
        <v>121.503</v>
      </c>
      <c r="I631" s="153"/>
      <c r="L631" s="149"/>
      <c r="M631" s="154"/>
      <c r="T631" s="155"/>
      <c r="AT631" s="150" t="s">
        <v>165</v>
      </c>
      <c r="AU631" s="150" t="s">
        <v>82</v>
      </c>
      <c r="AV631" s="12" t="s">
        <v>82</v>
      </c>
      <c r="AW631" s="12" t="s">
        <v>33</v>
      </c>
      <c r="AX631" s="12" t="s">
        <v>72</v>
      </c>
      <c r="AY631" s="150" t="s">
        <v>147</v>
      </c>
    </row>
    <row r="632" spans="2:65" s="12" customFormat="1">
      <c r="B632" s="149"/>
      <c r="D632" s="145" t="s">
        <v>165</v>
      </c>
      <c r="E632" s="150" t="s">
        <v>3</v>
      </c>
      <c r="F632" s="151" t="s">
        <v>1217</v>
      </c>
      <c r="H632" s="152">
        <v>29.28</v>
      </c>
      <c r="I632" s="153"/>
      <c r="L632" s="149"/>
      <c r="M632" s="154"/>
      <c r="T632" s="155"/>
      <c r="AT632" s="150" t="s">
        <v>165</v>
      </c>
      <c r="AU632" s="150" t="s">
        <v>82</v>
      </c>
      <c r="AV632" s="12" t="s">
        <v>82</v>
      </c>
      <c r="AW632" s="12" t="s">
        <v>33</v>
      </c>
      <c r="AX632" s="12" t="s">
        <v>72</v>
      </c>
      <c r="AY632" s="150" t="s">
        <v>147</v>
      </c>
    </row>
    <row r="633" spans="2:65" s="14" customFormat="1">
      <c r="B633" s="167"/>
      <c r="D633" s="145" t="s">
        <v>165</v>
      </c>
      <c r="E633" s="168" t="s">
        <v>3</v>
      </c>
      <c r="F633" s="169" t="s">
        <v>247</v>
      </c>
      <c r="H633" s="170">
        <v>204.78299999999999</v>
      </c>
      <c r="I633" s="171"/>
      <c r="L633" s="167"/>
      <c r="M633" s="172"/>
      <c r="T633" s="173"/>
      <c r="AT633" s="168" t="s">
        <v>165</v>
      </c>
      <c r="AU633" s="168" t="s">
        <v>82</v>
      </c>
      <c r="AV633" s="14" t="s">
        <v>173</v>
      </c>
      <c r="AW633" s="14" t="s">
        <v>33</v>
      </c>
      <c r="AX633" s="14" t="s">
        <v>80</v>
      </c>
      <c r="AY633" s="168" t="s">
        <v>147</v>
      </c>
    </row>
    <row r="634" spans="2:65" s="1" customFormat="1" ht="24.15" customHeight="1">
      <c r="B634" s="131"/>
      <c r="C634" s="132" t="s">
        <v>1404</v>
      </c>
      <c r="D634" s="132" t="s">
        <v>150</v>
      </c>
      <c r="E634" s="133" t="s">
        <v>1405</v>
      </c>
      <c r="F634" s="134" t="s">
        <v>1406</v>
      </c>
      <c r="G634" s="135" t="s">
        <v>219</v>
      </c>
      <c r="H634" s="136">
        <v>270.233</v>
      </c>
      <c r="I634" s="137"/>
      <c r="J634" s="138">
        <f>ROUND(I634*H634,2)</f>
        <v>0</v>
      </c>
      <c r="K634" s="134" t="s">
        <v>241</v>
      </c>
      <c r="L634" s="32"/>
      <c r="M634" s="139" t="s">
        <v>3</v>
      </c>
      <c r="N634" s="140" t="s">
        <v>43</v>
      </c>
      <c r="P634" s="141">
        <f>O634*H634</f>
        <v>0</v>
      </c>
      <c r="Q634" s="141">
        <v>1.2999999999999999E-4</v>
      </c>
      <c r="R634" s="141">
        <f>Q634*H634</f>
        <v>3.5130289999999995E-2</v>
      </c>
      <c r="S634" s="141">
        <v>0</v>
      </c>
      <c r="T634" s="142">
        <f>S634*H634</f>
        <v>0</v>
      </c>
      <c r="AR634" s="143" t="s">
        <v>528</v>
      </c>
      <c r="AT634" s="143" t="s">
        <v>150</v>
      </c>
      <c r="AU634" s="143" t="s">
        <v>82</v>
      </c>
      <c r="AY634" s="17" t="s">
        <v>147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7" t="s">
        <v>80</v>
      </c>
      <c r="BK634" s="144">
        <f>ROUND(I634*H634,2)</f>
        <v>0</v>
      </c>
      <c r="BL634" s="17" t="s">
        <v>528</v>
      </c>
      <c r="BM634" s="143" t="s">
        <v>1407</v>
      </c>
    </row>
    <row r="635" spans="2:65" s="1" customFormat="1">
      <c r="B635" s="32"/>
      <c r="D635" s="159" t="s">
        <v>243</v>
      </c>
      <c r="F635" s="160" t="s">
        <v>1408</v>
      </c>
      <c r="I635" s="147"/>
      <c r="L635" s="32"/>
      <c r="M635" s="148"/>
      <c r="T635" s="53"/>
      <c r="AT635" s="17" t="s">
        <v>243</v>
      </c>
      <c r="AU635" s="17" t="s">
        <v>82</v>
      </c>
    </row>
    <row r="636" spans="2:65" s="13" customFormat="1">
      <c r="B636" s="161"/>
      <c r="D636" s="145" t="s">
        <v>165</v>
      </c>
      <c r="E636" s="162" t="s">
        <v>3</v>
      </c>
      <c r="F636" s="163" t="s">
        <v>1388</v>
      </c>
      <c r="H636" s="162" t="s">
        <v>3</v>
      </c>
      <c r="I636" s="164"/>
      <c r="L636" s="161"/>
      <c r="M636" s="165"/>
      <c r="T636" s="166"/>
      <c r="AT636" s="162" t="s">
        <v>165</v>
      </c>
      <c r="AU636" s="162" t="s">
        <v>82</v>
      </c>
      <c r="AV636" s="13" t="s">
        <v>80</v>
      </c>
      <c r="AW636" s="13" t="s">
        <v>33</v>
      </c>
      <c r="AX636" s="13" t="s">
        <v>72</v>
      </c>
      <c r="AY636" s="162" t="s">
        <v>147</v>
      </c>
    </row>
    <row r="637" spans="2:65" s="12" customFormat="1">
      <c r="B637" s="149"/>
      <c r="D637" s="145" t="s">
        <v>165</v>
      </c>
      <c r="E637" s="150" t="s">
        <v>3</v>
      </c>
      <c r="F637" s="151" t="s">
        <v>1207</v>
      </c>
      <c r="H637" s="152">
        <v>65.45</v>
      </c>
      <c r="I637" s="153"/>
      <c r="L637" s="149"/>
      <c r="M637" s="154"/>
      <c r="T637" s="155"/>
      <c r="AT637" s="150" t="s">
        <v>165</v>
      </c>
      <c r="AU637" s="150" t="s">
        <v>82</v>
      </c>
      <c r="AV637" s="12" t="s">
        <v>82</v>
      </c>
      <c r="AW637" s="12" t="s">
        <v>33</v>
      </c>
      <c r="AX637" s="12" t="s">
        <v>72</v>
      </c>
      <c r="AY637" s="150" t="s">
        <v>147</v>
      </c>
    </row>
    <row r="638" spans="2:65" s="12" customFormat="1">
      <c r="B638" s="149"/>
      <c r="D638" s="145" t="s">
        <v>165</v>
      </c>
      <c r="E638" s="150" t="s">
        <v>3</v>
      </c>
      <c r="F638" s="151" t="s">
        <v>1215</v>
      </c>
      <c r="H638" s="152">
        <v>54</v>
      </c>
      <c r="I638" s="153"/>
      <c r="L638" s="149"/>
      <c r="M638" s="154"/>
      <c r="T638" s="155"/>
      <c r="AT638" s="150" t="s">
        <v>165</v>
      </c>
      <c r="AU638" s="150" t="s">
        <v>82</v>
      </c>
      <c r="AV638" s="12" t="s">
        <v>82</v>
      </c>
      <c r="AW638" s="12" t="s">
        <v>33</v>
      </c>
      <c r="AX638" s="12" t="s">
        <v>72</v>
      </c>
      <c r="AY638" s="150" t="s">
        <v>147</v>
      </c>
    </row>
    <row r="639" spans="2:65" s="12" customFormat="1">
      <c r="B639" s="149"/>
      <c r="D639" s="145" t="s">
        <v>165</v>
      </c>
      <c r="E639" s="150" t="s">
        <v>3</v>
      </c>
      <c r="F639" s="151" t="s">
        <v>1216</v>
      </c>
      <c r="H639" s="152">
        <v>121.503</v>
      </c>
      <c r="I639" s="153"/>
      <c r="L639" s="149"/>
      <c r="M639" s="154"/>
      <c r="T639" s="155"/>
      <c r="AT639" s="150" t="s">
        <v>165</v>
      </c>
      <c r="AU639" s="150" t="s">
        <v>82</v>
      </c>
      <c r="AV639" s="12" t="s">
        <v>82</v>
      </c>
      <c r="AW639" s="12" t="s">
        <v>33</v>
      </c>
      <c r="AX639" s="12" t="s">
        <v>72</v>
      </c>
      <c r="AY639" s="150" t="s">
        <v>147</v>
      </c>
    </row>
    <row r="640" spans="2:65" s="12" customFormat="1">
      <c r="B640" s="149"/>
      <c r="D640" s="145" t="s">
        <v>165</v>
      </c>
      <c r="E640" s="150" t="s">
        <v>3</v>
      </c>
      <c r="F640" s="151" t="s">
        <v>1217</v>
      </c>
      <c r="H640" s="152">
        <v>29.28</v>
      </c>
      <c r="I640" s="153"/>
      <c r="L640" s="149"/>
      <c r="M640" s="154"/>
      <c r="T640" s="155"/>
      <c r="AT640" s="150" t="s">
        <v>165</v>
      </c>
      <c r="AU640" s="150" t="s">
        <v>82</v>
      </c>
      <c r="AV640" s="12" t="s">
        <v>82</v>
      </c>
      <c r="AW640" s="12" t="s">
        <v>33</v>
      </c>
      <c r="AX640" s="12" t="s">
        <v>72</v>
      </c>
      <c r="AY640" s="150" t="s">
        <v>147</v>
      </c>
    </row>
    <row r="641" spans="2:51" s="14" customFormat="1">
      <c r="B641" s="167"/>
      <c r="D641" s="145" t="s">
        <v>165</v>
      </c>
      <c r="E641" s="168" t="s">
        <v>3</v>
      </c>
      <c r="F641" s="169" t="s">
        <v>247</v>
      </c>
      <c r="H641" s="170">
        <v>270.233</v>
      </c>
      <c r="I641" s="171"/>
      <c r="L641" s="167"/>
      <c r="M641" s="191"/>
      <c r="N641" s="192"/>
      <c r="O641" s="192"/>
      <c r="P641" s="192"/>
      <c r="Q641" s="192"/>
      <c r="R641" s="192"/>
      <c r="S641" s="192"/>
      <c r="T641" s="193"/>
      <c r="AT641" s="168" t="s">
        <v>165</v>
      </c>
      <c r="AU641" s="168" t="s">
        <v>82</v>
      </c>
      <c r="AV641" s="14" t="s">
        <v>173</v>
      </c>
      <c r="AW641" s="14" t="s">
        <v>33</v>
      </c>
      <c r="AX641" s="14" t="s">
        <v>80</v>
      </c>
      <c r="AY641" s="168" t="s">
        <v>147</v>
      </c>
    </row>
    <row r="642" spans="2:51" s="1" customFormat="1" ht="6.9" customHeight="1">
      <c r="B642" s="41"/>
      <c r="C642" s="42"/>
      <c r="D642" s="42"/>
      <c r="E642" s="42"/>
      <c r="F642" s="42"/>
      <c r="G642" s="42"/>
      <c r="H642" s="42"/>
      <c r="I642" s="42"/>
      <c r="J642" s="42"/>
      <c r="K642" s="42"/>
      <c r="L642" s="32"/>
    </row>
  </sheetData>
  <autoFilter ref="C94:K641" xr:uid="{00000000-0009-0000-0000-00000A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A00-000000000000}"/>
    <hyperlink ref="F107" r:id="rId2" xr:uid="{00000000-0004-0000-0A00-000001000000}"/>
    <hyperlink ref="F111" r:id="rId3" xr:uid="{00000000-0004-0000-0A00-000002000000}"/>
    <hyperlink ref="F116" r:id="rId4" xr:uid="{00000000-0004-0000-0A00-000003000000}"/>
    <hyperlink ref="F123" r:id="rId5" xr:uid="{00000000-0004-0000-0A00-000004000000}"/>
    <hyperlink ref="F128" r:id="rId6" xr:uid="{00000000-0004-0000-0A00-000005000000}"/>
    <hyperlink ref="F131" r:id="rId7" xr:uid="{00000000-0004-0000-0A00-000006000000}"/>
    <hyperlink ref="F138" r:id="rId8" xr:uid="{00000000-0004-0000-0A00-000007000000}"/>
    <hyperlink ref="F145" r:id="rId9" xr:uid="{00000000-0004-0000-0A00-000008000000}"/>
    <hyperlink ref="F152" r:id="rId10" xr:uid="{00000000-0004-0000-0A00-000009000000}"/>
    <hyperlink ref="F159" r:id="rId11" xr:uid="{00000000-0004-0000-0A00-00000A000000}"/>
    <hyperlink ref="F168" r:id="rId12" xr:uid="{00000000-0004-0000-0A00-00000B000000}"/>
    <hyperlink ref="F177" r:id="rId13" xr:uid="{00000000-0004-0000-0A00-00000C000000}"/>
    <hyperlink ref="F186" r:id="rId14" xr:uid="{00000000-0004-0000-0A00-00000D000000}"/>
    <hyperlink ref="F192" r:id="rId15" xr:uid="{00000000-0004-0000-0A00-00000E000000}"/>
    <hyperlink ref="F209" r:id="rId16" xr:uid="{00000000-0004-0000-0A00-00000F000000}"/>
    <hyperlink ref="F218" r:id="rId17" xr:uid="{00000000-0004-0000-0A00-000010000000}"/>
    <hyperlink ref="F227" r:id="rId18" xr:uid="{00000000-0004-0000-0A00-000011000000}"/>
    <hyperlink ref="F236" r:id="rId19" xr:uid="{00000000-0004-0000-0A00-000012000000}"/>
    <hyperlink ref="F245" r:id="rId20" xr:uid="{00000000-0004-0000-0A00-000013000000}"/>
    <hyperlink ref="F250" r:id="rId21" xr:uid="{00000000-0004-0000-0A00-000014000000}"/>
    <hyperlink ref="F255" r:id="rId22" xr:uid="{00000000-0004-0000-0A00-000015000000}"/>
    <hyperlink ref="F260" r:id="rId23" xr:uid="{00000000-0004-0000-0A00-000016000000}"/>
    <hyperlink ref="F267" r:id="rId24" xr:uid="{00000000-0004-0000-0A00-000017000000}"/>
    <hyperlink ref="F274" r:id="rId25" xr:uid="{00000000-0004-0000-0A00-000018000000}"/>
    <hyperlink ref="F279" r:id="rId26" xr:uid="{00000000-0004-0000-0A00-000019000000}"/>
    <hyperlink ref="F284" r:id="rId27" xr:uid="{00000000-0004-0000-0A00-00001A000000}"/>
    <hyperlink ref="F293" r:id="rId28" xr:uid="{00000000-0004-0000-0A00-00001B000000}"/>
    <hyperlink ref="F302" r:id="rId29" xr:uid="{00000000-0004-0000-0A00-00001C000000}"/>
    <hyperlink ref="F311" r:id="rId30" xr:uid="{00000000-0004-0000-0A00-00001D000000}"/>
    <hyperlink ref="F320" r:id="rId31" xr:uid="{00000000-0004-0000-0A00-00001E000000}"/>
    <hyperlink ref="F325" r:id="rId32" xr:uid="{00000000-0004-0000-0A00-00001F000000}"/>
    <hyperlink ref="F331" r:id="rId33" xr:uid="{00000000-0004-0000-0A00-000020000000}"/>
    <hyperlink ref="F339" r:id="rId34" xr:uid="{00000000-0004-0000-0A00-000021000000}"/>
    <hyperlink ref="F344" r:id="rId35" xr:uid="{00000000-0004-0000-0A00-000022000000}"/>
    <hyperlink ref="F349" r:id="rId36" xr:uid="{00000000-0004-0000-0A00-000023000000}"/>
    <hyperlink ref="F354" r:id="rId37" xr:uid="{00000000-0004-0000-0A00-000024000000}"/>
    <hyperlink ref="F360" r:id="rId38" xr:uid="{00000000-0004-0000-0A00-000025000000}"/>
    <hyperlink ref="F366" r:id="rId39" xr:uid="{00000000-0004-0000-0A00-000026000000}"/>
    <hyperlink ref="F371" r:id="rId40" xr:uid="{00000000-0004-0000-0A00-000027000000}"/>
    <hyperlink ref="F376" r:id="rId41" xr:uid="{00000000-0004-0000-0A00-000028000000}"/>
    <hyperlink ref="F384" r:id="rId42" xr:uid="{00000000-0004-0000-0A00-000029000000}"/>
    <hyperlink ref="F392" r:id="rId43" xr:uid="{00000000-0004-0000-0A00-00002A000000}"/>
    <hyperlink ref="F396" r:id="rId44" xr:uid="{00000000-0004-0000-0A00-00002B000000}"/>
    <hyperlink ref="F401" r:id="rId45" xr:uid="{00000000-0004-0000-0A00-00002C000000}"/>
    <hyperlink ref="F406" r:id="rId46" xr:uid="{00000000-0004-0000-0A00-00002D000000}"/>
    <hyperlink ref="F411" r:id="rId47" xr:uid="{00000000-0004-0000-0A00-00002E000000}"/>
    <hyperlink ref="F416" r:id="rId48" xr:uid="{00000000-0004-0000-0A00-00002F000000}"/>
    <hyperlink ref="F420" r:id="rId49" xr:uid="{00000000-0004-0000-0A00-000030000000}"/>
    <hyperlink ref="F426" r:id="rId50" xr:uid="{00000000-0004-0000-0A00-000031000000}"/>
    <hyperlink ref="F429" r:id="rId51" xr:uid="{00000000-0004-0000-0A00-000032000000}"/>
    <hyperlink ref="F432" r:id="rId52" xr:uid="{00000000-0004-0000-0A00-000033000000}"/>
    <hyperlink ref="F435" r:id="rId53" xr:uid="{00000000-0004-0000-0A00-000034000000}"/>
    <hyperlink ref="F438" r:id="rId54" xr:uid="{00000000-0004-0000-0A00-000035000000}"/>
    <hyperlink ref="F442" r:id="rId55" xr:uid="{00000000-0004-0000-0A00-000036000000}"/>
    <hyperlink ref="F445" r:id="rId56" xr:uid="{00000000-0004-0000-0A00-000037000000}"/>
    <hyperlink ref="F448" r:id="rId57" xr:uid="{00000000-0004-0000-0A00-000038000000}"/>
    <hyperlink ref="F454" r:id="rId58" xr:uid="{00000000-0004-0000-0A00-000039000000}"/>
    <hyperlink ref="F458" r:id="rId59" xr:uid="{00000000-0004-0000-0A00-00003A000000}"/>
    <hyperlink ref="F466" r:id="rId60" xr:uid="{00000000-0004-0000-0A00-00003B000000}"/>
    <hyperlink ref="F474" r:id="rId61" xr:uid="{00000000-0004-0000-0A00-00003C000000}"/>
    <hyperlink ref="F481" r:id="rId62" xr:uid="{00000000-0004-0000-0A00-00003D000000}"/>
    <hyperlink ref="F487" r:id="rId63" xr:uid="{00000000-0004-0000-0A00-00003E000000}"/>
    <hyperlink ref="F494" r:id="rId64" xr:uid="{00000000-0004-0000-0A00-00003F000000}"/>
    <hyperlink ref="F501" r:id="rId65" xr:uid="{00000000-0004-0000-0A00-000040000000}"/>
    <hyperlink ref="F508" r:id="rId66" xr:uid="{00000000-0004-0000-0A00-000041000000}"/>
    <hyperlink ref="F515" r:id="rId67" xr:uid="{00000000-0004-0000-0A00-000042000000}"/>
    <hyperlink ref="F520" r:id="rId68" xr:uid="{00000000-0004-0000-0A00-000043000000}"/>
    <hyperlink ref="F525" r:id="rId69" xr:uid="{00000000-0004-0000-0A00-000044000000}"/>
    <hyperlink ref="F530" r:id="rId70" xr:uid="{00000000-0004-0000-0A00-000045000000}"/>
    <hyperlink ref="F533" r:id="rId71" xr:uid="{00000000-0004-0000-0A00-000046000000}"/>
    <hyperlink ref="F540" r:id="rId72" xr:uid="{00000000-0004-0000-0A00-000047000000}"/>
    <hyperlink ref="F543" r:id="rId73" xr:uid="{00000000-0004-0000-0A00-000048000000}"/>
    <hyperlink ref="F548" r:id="rId74" xr:uid="{00000000-0004-0000-0A00-000049000000}"/>
    <hyperlink ref="F553" r:id="rId75" xr:uid="{00000000-0004-0000-0A00-00004A000000}"/>
    <hyperlink ref="F558" r:id="rId76" xr:uid="{00000000-0004-0000-0A00-00004B000000}"/>
    <hyperlink ref="F563" r:id="rId77" xr:uid="{00000000-0004-0000-0A00-00004C000000}"/>
    <hyperlink ref="F568" r:id="rId78" xr:uid="{00000000-0004-0000-0A00-00004D000000}"/>
    <hyperlink ref="F573" r:id="rId79" xr:uid="{00000000-0004-0000-0A00-00004E000000}"/>
    <hyperlink ref="F576" r:id="rId80" xr:uid="{00000000-0004-0000-0A00-00004F000000}"/>
    <hyperlink ref="F583" r:id="rId81" xr:uid="{00000000-0004-0000-0A00-000050000000}"/>
    <hyperlink ref="F589" r:id="rId82" xr:uid="{00000000-0004-0000-0A00-000051000000}"/>
    <hyperlink ref="F606" r:id="rId83" xr:uid="{00000000-0004-0000-0A00-000052000000}"/>
    <hyperlink ref="F609" r:id="rId84" xr:uid="{00000000-0004-0000-0A00-000053000000}"/>
    <hyperlink ref="F617" r:id="rId85" xr:uid="{00000000-0004-0000-0A00-000054000000}"/>
    <hyperlink ref="F624" r:id="rId86" xr:uid="{00000000-0004-0000-0A00-000055000000}"/>
    <hyperlink ref="F628" r:id="rId87" xr:uid="{00000000-0004-0000-0A00-000056000000}"/>
    <hyperlink ref="F635" r:id="rId88" xr:uid="{00000000-0004-0000-0A00-000057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89"/>
  <headerFooter>
    <oddFooter>&amp;CStrana &amp;P z &amp;N</oddFooter>
  </headerFooter>
  <drawing r:id="rId9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1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116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1409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47.25" customHeight="1">
      <c r="B27" s="91"/>
      <c r="E27" s="321" t="s">
        <v>37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ROUND(J81,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ROUND((SUM(BE81:BE110)),  2)</f>
        <v>0</v>
      </c>
      <c r="I33" s="93">
        <v>0.21</v>
      </c>
      <c r="J33" s="83">
        <f>ROUND(((SUM(BE81:BE110))*I33),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ROUND((SUM(BF81:BF110)),  2)</f>
        <v>0</v>
      </c>
      <c r="I34" s="93">
        <v>0.12</v>
      </c>
      <c r="J34" s="83">
        <f>ROUND(((SUM(BF81:BF110))*I34),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ROUND((SUM(BG81:BG110)),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ROUND((SUM(BH81:BH110)),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ROUND((SUM(BI81:BI110)),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801 - Vegetační úpravy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102" t="s">
        <v>70</v>
      </c>
      <c r="J59" s="63">
        <f>J81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232</v>
      </c>
      <c r="E60" s="105"/>
      <c r="F60" s="105"/>
      <c r="G60" s="105"/>
      <c r="H60" s="105"/>
      <c r="I60" s="105"/>
      <c r="J60" s="106">
        <f>J82</f>
        <v>0</v>
      </c>
      <c r="L60" s="103"/>
    </row>
    <row r="61" spans="2:47" s="9" customFormat="1" ht="19.95" customHeight="1">
      <c r="B61" s="107"/>
      <c r="D61" s="108" t="s">
        <v>357</v>
      </c>
      <c r="E61" s="109"/>
      <c r="F61" s="109"/>
      <c r="G61" s="109"/>
      <c r="H61" s="109"/>
      <c r="I61" s="109"/>
      <c r="J61" s="110">
        <f>J83</f>
        <v>0</v>
      </c>
      <c r="L61" s="107"/>
    </row>
    <row r="62" spans="2:47" s="1" customFormat="1" ht="21.75" customHeight="1">
      <c r="B62" s="32"/>
      <c r="L62" s="32"/>
    </row>
    <row r="63" spans="2:47" s="1" customFormat="1" ht="6.9" customHeight="1"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32"/>
    </row>
    <row r="67" spans="2:20" s="1" customFormat="1" ht="6.9" customHeight="1">
      <c r="B67" s="43"/>
      <c r="C67" s="44"/>
      <c r="D67" s="44"/>
      <c r="E67" s="44"/>
      <c r="F67" s="44"/>
      <c r="G67" s="44"/>
      <c r="H67" s="44"/>
      <c r="I67" s="44"/>
      <c r="J67" s="44"/>
      <c r="K67" s="44"/>
      <c r="L67" s="32"/>
    </row>
    <row r="68" spans="2:20" s="1" customFormat="1" ht="24.9" customHeight="1">
      <c r="B68" s="32"/>
      <c r="C68" s="21" t="s">
        <v>132</v>
      </c>
      <c r="L68" s="32"/>
    </row>
    <row r="69" spans="2:20" s="1" customFormat="1" ht="6.9" customHeight="1">
      <c r="B69" s="32"/>
      <c r="L69" s="32"/>
    </row>
    <row r="70" spans="2:20" s="1" customFormat="1" ht="12" customHeight="1">
      <c r="B70" s="32"/>
      <c r="C70" s="27" t="s">
        <v>17</v>
      </c>
      <c r="L70" s="32"/>
    </row>
    <row r="71" spans="2:20" s="1" customFormat="1" ht="16.5" customHeight="1">
      <c r="B71" s="32"/>
      <c r="E71" s="333" t="str">
        <f>E7</f>
        <v>Překladiště a sběrný dvůr TS Bruntál - 0. etapa</v>
      </c>
      <c r="F71" s="334"/>
      <c r="G71" s="334"/>
      <c r="H71" s="334"/>
      <c r="L71" s="32"/>
    </row>
    <row r="72" spans="2:20" s="1" customFormat="1" ht="12" customHeight="1">
      <c r="B72" s="32"/>
      <c r="C72" s="27" t="s">
        <v>118</v>
      </c>
      <c r="L72" s="32"/>
    </row>
    <row r="73" spans="2:20" s="1" customFormat="1" ht="16.5" customHeight="1">
      <c r="B73" s="32"/>
      <c r="E73" s="326" t="str">
        <f>E9</f>
        <v>SO 801 - Vegetační úpravy</v>
      </c>
      <c r="F73" s="332"/>
      <c r="G73" s="332"/>
      <c r="H73" s="332"/>
      <c r="L73" s="32"/>
    </row>
    <row r="74" spans="2:20" s="1" customFormat="1" ht="6.9" customHeight="1">
      <c r="B74" s="32"/>
      <c r="L74" s="32"/>
    </row>
    <row r="75" spans="2:20" s="1" customFormat="1" ht="12" customHeight="1">
      <c r="B75" s="32"/>
      <c r="C75" s="27" t="s">
        <v>21</v>
      </c>
      <c r="F75" s="25" t="str">
        <f>F12</f>
        <v>Bruntál</v>
      </c>
      <c r="I75" s="27" t="s">
        <v>23</v>
      </c>
      <c r="J75" s="49" t="str">
        <f>IF(J12="","",J12)</f>
        <v>31.5.2024</v>
      </c>
      <c r="L75" s="32"/>
    </row>
    <row r="76" spans="2:20" s="1" customFormat="1" ht="6.9" customHeight="1">
      <c r="B76" s="32"/>
      <c r="L76" s="32"/>
    </row>
    <row r="77" spans="2:20" s="1" customFormat="1" ht="15.15" customHeight="1">
      <c r="B77" s="32"/>
      <c r="C77" s="27" t="s">
        <v>25</v>
      </c>
      <c r="F77" s="25" t="str">
        <f>E15</f>
        <v>TS Bruntál s.ro.</v>
      </c>
      <c r="I77" s="27" t="s">
        <v>31</v>
      </c>
      <c r="J77" s="30" t="str">
        <f>E21</f>
        <v>SHB a.s.</v>
      </c>
      <c r="L77" s="32"/>
    </row>
    <row r="78" spans="2:20" s="1" customFormat="1" ht="15.15" customHeight="1">
      <c r="B78" s="32"/>
      <c r="C78" s="27" t="s">
        <v>29</v>
      </c>
      <c r="F78" s="25" t="str">
        <f>IF(E18="","",E18)</f>
        <v>Vyplň údaj</v>
      </c>
      <c r="I78" s="27" t="s">
        <v>34</v>
      </c>
      <c r="J78" s="30" t="str">
        <f>E24</f>
        <v>Ing. Petr Fraš</v>
      </c>
      <c r="L78" s="32"/>
    </row>
    <row r="79" spans="2:20" s="1" customFormat="1" ht="10.35" customHeight="1">
      <c r="B79" s="32"/>
      <c r="L79" s="32"/>
    </row>
    <row r="80" spans="2:20" s="10" customFormat="1" ht="29.25" customHeight="1">
      <c r="B80" s="111"/>
      <c r="C80" s="112" t="s">
        <v>133</v>
      </c>
      <c r="D80" s="113" t="s">
        <v>57</v>
      </c>
      <c r="E80" s="113" t="s">
        <v>53</v>
      </c>
      <c r="F80" s="113" t="s">
        <v>54</v>
      </c>
      <c r="G80" s="113" t="s">
        <v>134</v>
      </c>
      <c r="H80" s="113" t="s">
        <v>135</v>
      </c>
      <c r="I80" s="113" t="s">
        <v>136</v>
      </c>
      <c r="J80" s="113" t="s">
        <v>123</v>
      </c>
      <c r="K80" s="114" t="s">
        <v>137</v>
      </c>
      <c r="L80" s="111"/>
      <c r="M80" s="56" t="s">
        <v>3</v>
      </c>
      <c r="N80" s="57" t="s">
        <v>42</v>
      </c>
      <c r="O80" s="57" t="s">
        <v>138</v>
      </c>
      <c r="P80" s="57" t="s">
        <v>139</v>
      </c>
      <c r="Q80" s="57" t="s">
        <v>140</v>
      </c>
      <c r="R80" s="57" t="s">
        <v>141</v>
      </c>
      <c r="S80" s="57" t="s">
        <v>142</v>
      </c>
      <c r="T80" s="58" t="s">
        <v>143</v>
      </c>
    </row>
    <row r="81" spans="2:65" s="1" customFormat="1" ht="22.95" customHeight="1">
      <c r="B81" s="32"/>
      <c r="C81" s="61" t="s">
        <v>144</v>
      </c>
      <c r="J81" s="115">
        <f>BK81</f>
        <v>0</v>
      </c>
      <c r="L81" s="32"/>
      <c r="M81" s="59"/>
      <c r="N81" s="50"/>
      <c r="O81" s="50"/>
      <c r="P81" s="116">
        <f>P82</f>
        <v>0</v>
      </c>
      <c r="Q81" s="50"/>
      <c r="R81" s="116">
        <f>R82</f>
        <v>1.012778</v>
      </c>
      <c r="S81" s="50"/>
      <c r="T81" s="117">
        <f>T82</f>
        <v>0</v>
      </c>
      <c r="AT81" s="17" t="s">
        <v>71</v>
      </c>
      <c r="AU81" s="17" t="s">
        <v>124</v>
      </c>
      <c r="BK81" s="118">
        <f>BK82</f>
        <v>0</v>
      </c>
    </row>
    <row r="82" spans="2:65" s="11" customFormat="1" ht="25.95" customHeight="1">
      <c r="B82" s="119"/>
      <c r="D82" s="120" t="s">
        <v>71</v>
      </c>
      <c r="E82" s="121" t="s">
        <v>235</v>
      </c>
      <c r="F82" s="121" t="s">
        <v>236</v>
      </c>
      <c r="I82" s="122"/>
      <c r="J82" s="123">
        <f>BK82</f>
        <v>0</v>
      </c>
      <c r="L82" s="119"/>
      <c r="M82" s="124"/>
      <c r="P82" s="125">
        <f>P83</f>
        <v>0</v>
      </c>
      <c r="R82" s="125">
        <f>R83</f>
        <v>1.012778</v>
      </c>
      <c r="T82" s="126">
        <f>T83</f>
        <v>0</v>
      </c>
      <c r="AR82" s="120" t="s">
        <v>80</v>
      </c>
      <c r="AT82" s="127" t="s">
        <v>71</v>
      </c>
      <c r="AU82" s="127" t="s">
        <v>72</v>
      </c>
      <c r="AY82" s="120" t="s">
        <v>147</v>
      </c>
      <c r="BK82" s="128">
        <f>BK83</f>
        <v>0</v>
      </c>
    </row>
    <row r="83" spans="2:65" s="11" customFormat="1" ht="22.95" customHeight="1">
      <c r="B83" s="119"/>
      <c r="D83" s="120" t="s">
        <v>71</v>
      </c>
      <c r="E83" s="129" t="s">
        <v>80</v>
      </c>
      <c r="F83" s="129" t="s">
        <v>358</v>
      </c>
      <c r="I83" s="122"/>
      <c r="J83" s="130">
        <f>BK83</f>
        <v>0</v>
      </c>
      <c r="L83" s="119"/>
      <c r="M83" s="124"/>
      <c r="P83" s="125">
        <f>SUM(P84:P110)</f>
        <v>0</v>
      </c>
      <c r="R83" s="125">
        <f>SUM(R84:R110)</f>
        <v>1.012778</v>
      </c>
      <c r="T83" s="126">
        <f>SUM(T84:T110)</f>
        <v>0</v>
      </c>
      <c r="AR83" s="120" t="s">
        <v>80</v>
      </c>
      <c r="AT83" s="127" t="s">
        <v>71</v>
      </c>
      <c r="AU83" s="127" t="s">
        <v>80</v>
      </c>
      <c r="AY83" s="120" t="s">
        <v>147</v>
      </c>
      <c r="BK83" s="128">
        <f>SUM(BK84:BK110)</f>
        <v>0</v>
      </c>
    </row>
    <row r="84" spans="2:65" s="1" customFormat="1" ht="24.15" customHeight="1">
      <c r="B84" s="131"/>
      <c r="C84" s="132" t="s">
        <v>80</v>
      </c>
      <c r="D84" s="132" t="s">
        <v>150</v>
      </c>
      <c r="E84" s="133" t="s">
        <v>1410</v>
      </c>
      <c r="F84" s="134" t="s">
        <v>1411</v>
      </c>
      <c r="G84" s="135" t="s">
        <v>219</v>
      </c>
      <c r="H84" s="136">
        <v>138.9</v>
      </c>
      <c r="I84" s="137"/>
      <c r="J84" s="138">
        <f>ROUND(I84*H84,2)</f>
        <v>0</v>
      </c>
      <c r="K84" s="134" t="s">
        <v>241</v>
      </c>
      <c r="L84" s="32"/>
      <c r="M84" s="139" t="s">
        <v>3</v>
      </c>
      <c r="N84" s="140" t="s">
        <v>43</v>
      </c>
      <c r="P84" s="141">
        <f>O84*H84</f>
        <v>0</v>
      </c>
      <c r="Q84" s="141">
        <v>0</v>
      </c>
      <c r="R84" s="141">
        <f>Q84*H84</f>
        <v>0</v>
      </c>
      <c r="S84" s="141">
        <v>0</v>
      </c>
      <c r="T84" s="142">
        <f>S84*H84</f>
        <v>0</v>
      </c>
      <c r="AR84" s="143" t="s">
        <v>173</v>
      </c>
      <c r="AT84" s="143" t="s">
        <v>150</v>
      </c>
      <c r="AU84" s="143" t="s">
        <v>82</v>
      </c>
      <c r="AY84" s="17" t="s">
        <v>147</v>
      </c>
      <c r="BE84" s="144">
        <f>IF(N84="základní",J84,0)</f>
        <v>0</v>
      </c>
      <c r="BF84" s="144">
        <f>IF(N84="snížená",J84,0)</f>
        <v>0</v>
      </c>
      <c r="BG84" s="144">
        <f>IF(N84="zákl. přenesená",J84,0)</f>
        <v>0</v>
      </c>
      <c r="BH84" s="144">
        <f>IF(N84="sníž. přenesená",J84,0)</f>
        <v>0</v>
      </c>
      <c r="BI84" s="144">
        <f>IF(N84="nulová",J84,0)</f>
        <v>0</v>
      </c>
      <c r="BJ84" s="17" t="s">
        <v>80</v>
      </c>
      <c r="BK84" s="144">
        <f>ROUND(I84*H84,2)</f>
        <v>0</v>
      </c>
      <c r="BL84" s="17" t="s">
        <v>173</v>
      </c>
      <c r="BM84" s="143" t="s">
        <v>1412</v>
      </c>
    </row>
    <row r="85" spans="2:65" s="1" customFormat="1">
      <c r="B85" s="32"/>
      <c r="D85" s="159" t="s">
        <v>243</v>
      </c>
      <c r="F85" s="160" t="s">
        <v>1413</v>
      </c>
      <c r="I85" s="147"/>
      <c r="L85" s="32"/>
      <c r="M85" s="148"/>
      <c r="T85" s="53"/>
      <c r="AT85" s="17" t="s">
        <v>243</v>
      </c>
      <c r="AU85" s="17" t="s">
        <v>82</v>
      </c>
    </row>
    <row r="86" spans="2:65" s="12" customFormat="1">
      <c r="B86" s="149"/>
      <c r="D86" s="145" t="s">
        <v>165</v>
      </c>
      <c r="E86" s="150" t="s">
        <v>3</v>
      </c>
      <c r="F86" s="151" t="s">
        <v>1414</v>
      </c>
      <c r="H86" s="152">
        <v>138.9</v>
      </c>
      <c r="I86" s="153"/>
      <c r="L86" s="149"/>
      <c r="M86" s="154"/>
      <c r="T86" s="155"/>
      <c r="AT86" s="150" t="s">
        <v>165</v>
      </c>
      <c r="AU86" s="150" t="s">
        <v>82</v>
      </c>
      <c r="AV86" s="12" t="s">
        <v>82</v>
      </c>
      <c r="AW86" s="12" t="s">
        <v>33</v>
      </c>
      <c r="AX86" s="12" t="s">
        <v>80</v>
      </c>
      <c r="AY86" s="150" t="s">
        <v>147</v>
      </c>
    </row>
    <row r="87" spans="2:65" s="1" customFormat="1" ht="16.5" customHeight="1">
      <c r="B87" s="131"/>
      <c r="C87" s="181" t="s">
        <v>82</v>
      </c>
      <c r="D87" s="181" t="s">
        <v>474</v>
      </c>
      <c r="E87" s="182" t="s">
        <v>1415</v>
      </c>
      <c r="F87" s="183" t="s">
        <v>1416</v>
      </c>
      <c r="G87" s="184" t="s">
        <v>716</v>
      </c>
      <c r="H87" s="185">
        <v>2.778</v>
      </c>
      <c r="I87" s="186"/>
      <c r="J87" s="187">
        <f>ROUND(I87*H87,2)</f>
        <v>0</v>
      </c>
      <c r="K87" s="183" t="s">
        <v>241</v>
      </c>
      <c r="L87" s="188"/>
      <c r="M87" s="189" t="s">
        <v>3</v>
      </c>
      <c r="N87" s="190" t="s">
        <v>43</v>
      </c>
      <c r="P87" s="141">
        <f>O87*H87</f>
        <v>0</v>
      </c>
      <c r="Q87" s="141">
        <v>1E-3</v>
      </c>
      <c r="R87" s="141">
        <f>Q87*H87</f>
        <v>2.7780000000000001E-3</v>
      </c>
      <c r="S87" s="141">
        <v>0</v>
      </c>
      <c r="T87" s="142">
        <f>S87*H87</f>
        <v>0</v>
      </c>
      <c r="AR87" s="143" t="s">
        <v>194</v>
      </c>
      <c r="AT87" s="143" t="s">
        <v>474</v>
      </c>
      <c r="AU87" s="143" t="s">
        <v>82</v>
      </c>
      <c r="AY87" s="17" t="s">
        <v>147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7" t="s">
        <v>80</v>
      </c>
      <c r="BK87" s="144">
        <f>ROUND(I87*H87,2)</f>
        <v>0</v>
      </c>
      <c r="BL87" s="17" t="s">
        <v>173</v>
      </c>
      <c r="BM87" s="143" t="s">
        <v>1417</v>
      </c>
    </row>
    <row r="88" spans="2:65" s="12" customFormat="1">
      <c r="B88" s="149"/>
      <c r="D88" s="145" t="s">
        <v>165</v>
      </c>
      <c r="E88" s="150" t="s">
        <v>3</v>
      </c>
      <c r="F88" s="151" t="s">
        <v>1418</v>
      </c>
      <c r="H88" s="152">
        <v>2.778</v>
      </c>
      <c r="I88" s="153"/>
      <c r="L88" s="149"/>
      <c r="M88" s="154"/>
      <c r="T88" s="155"/>
      <c r="AT88" s="150" t="s">
        <v>165</v>
      </c>
      <c r="AU88" s="150" t="s">
        <v>82</v>
      </c>
      <c r="AV88" s="12" t="s">
        <v>82</v>
      </c>
      <c r="AW88" s="12" t="s">
        <v>33</v>
      </c>
      <c r="AX88" s="12" t="s">
        <v>80</v>
      </c>
      <c r="AY88" s="150" t="s">
        <v>147</v>
      </c>
    </row>
    <row r="89" spans="2:65" s="1" customFormat="1" ht="24.15" customHeight="1">
      <c r="B89" s="131"/>
      <c r="C89" s="132" t="s">
        <v>166</v>
      </c>
      <c r="D89" s="132" t="s">
        <v>150</v>
      </c>
      <c r="E89" s="133" t="s">
        <v>1419</v>
      </c>
      <c r="F89" s="134" t="s">
        <v>1420</v>
      </c>
      <c r="G89" s="135" t="s">
        <v>219</v>
      </c>
      <c r="H89" s="136">
        <v>138.9</v>
      </c>
      <c r="I89" s="137"/>
      <c r="J89" s="138">
        <f>ROUND(I89*H89,2)</f>
        <v>0</v>
      </c>
      <c r="K89" s="134" t="s">
        <v>241</v>
      </c>
      <c r="L89" s="32"/>
      <c r="M89" s="139" t="s">
        <v>3</v>
      </c>
      <c r="N89" s="140" t="s">
        <v>43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173</v>
      </c>
      <c r="AT89" s="143" t="s">
        <v>150</v>
      </c>
      <c r="AU89" s="143" t="s">
        <v>82</v>
      </c>
      <c r="AY89" s="17" t="s">
        <v>147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7" t="s">
        <v>80</v>
      </c>
      <c r="BK89" s="144">
        <f>ROUND(I89*H89,2)</f>
        <v>0</v>
      </c>
      <c r="BL89" s="17" t="s">
        <v>173</v>
      </c>
      <c r="BM89" s="143" t="s">
        <v>1421</v>
      </c>
    </row>
    <row r="90" spans="2:65" s="1" customFormat="1">
      <c r="B90" s="32"/>
      <c r="D90" s="159" t="s">
        <v>243</v>
      </c>
      <c r="F90" s="160" t="s">
        <v>1422</v>
      </c>
      <c r="I90" s="147"/>
      <c r="L90" s="32"/>
      <c r="M90" s="148"/>
      <c r="T90" s="53"/>
      <c r="AT90" s="17" t="s">
        <v>243</v>
      </c>
      <c r="AU90" s="17" t="s">
        <v>82</v>
      </c>
    </row>
    <row r="91" spans="2:65" s="13" customFormat="1">
      <c r="B91" s="161"/>
      <c r="D91" s="145" t="s">
        <v>165</v>
      </c>
      <c r="E91" s="162" t="s">
        <v>3</v>
      </c>
      <c r="F91" s="163" t="s">
        <v>1423</v>
      </c>
      <c r="H91" s="162" t="s">
        <v>3</v>
      </c>
      <c r="I91" s="164"/>
      <c r="L91" s="161"/>
      <c r="M91" s="165"/>
      <c r="T91" s="166"/>
      <c r="AT91" s="162" t="s">
        <v>165</v>
      </c>
      <c r="AU91" s="162" t="s">
        <v>82</v>
      </c>
      <c r="AV91" s="13" t="s">
        <v>80</v>
      </c>
      <c r="AW91" s="13" t="s">
        <v>33</v>
      </c>
      <c r="AX91" s="13" t="s">
        <v>72</v>
      </c>
      <c r="AY91" s="162" t="s">
        <v>147</v>
      </c>
    </row>
    <row r="92" spans="2:65" s="12" customFormat="1">
      <c r="B92" s="149"/>
      <c r="D92" s="145" t="s">
        <v>165</v>
      </c>
      <c r="E92" s="150" t="s">
        <v>3</v>
      </c>
      <c r="F92" s="151" t="s">
        <v>1414</v>
      </c>
      <c r="H92" s="152">
        <v>138.9</v>
      </c>
      <c r="I92" s="153"/>
      <c r="L92" s="149"/>
      <c r="M92" s="154"/>
      <c r="T92" s="155"/>
      <c r="AT92" s="150" t="s">
        <v>165</v>
      </c>
      <c r="AU92" s="150" t="s">
        <v>82</v>
      </c>
      <c r="AV92" s="12" t="s">
        <v>82</v>
      </c>
      <c r="AW92" s="12" t="s">
        <v>33</v>
      </c>
      <c r="AX92" s="12" t="s">
        <v>80</v>
      </c>
      <c r="AY92" s="150" t="s">
        <v>147</v>
      </c>
    </row>
    <row r="93" spans="2:65" s="1" customFormat="1" ht="24.15" customHeight="1">
      <c r="B93" s="131"/>
      <c r="C93" s="132" t="s">
        <v>173</v>
      </c>
      <c r="D93" s="132" t="s">
        <v>150</v>
      </c>
      <c r="E93" s="133" t="s">
        <v>1424</v>
      </c>
      <c r="F93" s="134" t="s">
        <v>1425</v>
      </c>
      <c r="G93" s="135" t="s">
        <v>366</v>
      </c>
      <c r="H93" s="136">
        <v>5</v>
      </c>
      <c r="I93" s="137"/>
      <c r="J93" s="138">
        <f>ROUND(I93*H93,2)</f>
        <v>0</v>
      </c>
      <c r="K93" s="134" t="s">
        <v>241</v>
      </c>
      <c r="L93" s="32"/>
      <c r="M93" s="139" t="s">
        <v>3</v>
      </c>
      <c r="N93" s="140" t="s">
        <v>43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173</v>
      </c>
      <c r="AT93" s="143" t="s">
        <v>150</v>
      </c>
      <c r="AU93" s="143" t="s">
        <v>82</v>
      </c>
      <c r="AY93" s="17" t="s">
        <v>147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80</v>
      </c>
      <c r="BK93" s="144">
        <f>ROUND(I93*H93,2)</f>
        <v>0</v>
      </c>
      <c r="BL93" s="17" t="s">
        <v>173</v>
      </c>
      <c r="BM93" s="143" t="s">
        <v>1426</v>
      </c>
    </row>
    <row r="94" spans="2:65" s="1" customFormat="1">
      <c r="B94" s="32"/>
      <c r="D94" s="159" t="s">
        <v>243</v>
      </c>
      <c r="F94" s="160" t="s">
        <v>1427</v>
      </c>
      <c r="I94" s="147"/>
      <c r="L94" s="32"/>
      <c r="M94" s="148"/>
      <c r="T94" s="53"/>
      <c r="AT94" s="17" t="s">
        <v>243</v>
      </c>
      <c r="AU94" s="17" t="s">
        <v>82</v>
      </c>
    </row>
    <row r="95" spans="2:65" s="1" customFormat="1" ht="16.5" customHeight="1">
      <c r="B95" s="131"/>
      <c r="C95" s="181" t="s">
        <v>146</v>
      </c>
      <c r="D95" s="181" t="s">
        <v>474</v>
      </c>
      <c r="E95" s="182" t="s">
        <v>1428</v>
      </c>
      <c r="F95" s="183" t="s">
        <v>1429</v>
      </c>
      <c r="G95" s="184" t="s">
        <v>240</v>
      </c>
      <c r="H95" s="185">
        <v>3</v>
      </c>
      <c r="I95" s="186"/>
      <c r="J95" s="187">
        <f>ROUND(I95*H95,2)</f>
        <v>0</v>
      </c>
      <c r="K95" s="183" t="s">
        <v>241</v>
      </c>
      <c r="L95" s="188"/>
      <c r="M95" s="189" t="s">
        <v>3</v>
      </c>
      <c r="N95" s="190" t="s">
        <v>43</v>
      </c>
      <c r="P95" s="141">
        <f>O95*H95</f>
        <v>0</v>
      </c>
      <c r="Q95" s="141">
        <v>0.22</v>
      </c>
      <c r="R95" s="141">
        <f>Q95*H95</f>
        <v>0.66</v>
      </c>
      <c r="S95" s="141">
        <v>0</v>
      </c>
      <c r="T95" s="142">
        <f>S95*H95</f>
        <v>0</v>
      </c>
      <c r="AR95" s="143" t="s">
        <v>194</v>
      </c>
      <c r="AT95" s="143" t="s">
        <v>474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1430</v>
      </c>
    </row>
    <row r="96" spans="2:65" s="1" customFormat="1" ht="24.15" customHeight="1">
      <c r="B96" s="131"/>
      <c r="C96" s="132" t="s">
        <v>182</v>
      </c>
      <c r="D96" s="132" t="s">
        <v>150</v>
      </c>
      <c r="E96" s="133" t="s">
        <v>1431</v>
      </c>
      <c r="F96" s="134" t="s">
        <v>1432</v>
      </c>
      <c r="G96" s="135" t="s">
        <v>366</v>
      </c>
      <c r="H96" s="136">
        <v>5</v>
      </c>
      <c r="I96" s="137"/>
      <c r="J96" s="138">
        <f>ROUND(I96*H96,2)</f>
        <v>0</v>
      </c>
      <c r="K96" s="134" t="s">
        <v>162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1433</v>
      </c>
    </row>
    <row r="97" spans="2:65" s="13" customFormat="1" ht="20.399999999999999">
      <c r="B97" s="161"/>
      <c r="D97" s="145" t="s">
        <v>165</v>
      </c>
      <c r="E97" s="162" t="s">
        <v>3</v>
      </c>
      <c r="F97" s="163" t="s">
        <v>1434</v>
      </c>
      <c r="H97" s="162" t="s">
        <v>3</v>
      </c>
      <c r="I97" s="164"/>
      <c r="L97" s="161"/>
      <c r="M97" s="165"/>
      <c r="T97" s="166"/>
      <c r="AT97" s="162" t="s">
        <v>165</v>
      </c>
      <c r="AU97" s="162" t="s">
        <v>82</v>
      </c>
      <c r="AV97" s="13" t="s">
        <v>80</v>
      </c>
      <c r="AW97" s="13" t="s">
        <v>33</v>
      </c>
      <c r="AX97" s="13" t="s">
        <v>72</v>
      </c>
      <c r="AY97" s="162" t="s">
        <v>147</v>
      </c>
    </row>
    <row r="98" spans="2:65" s="12" customFormat="1">
      <c r="B98" s="149"/>
      <c r="D98" s="145" t="s">
        <v>165</v>
      </c>
      <c r="E98" s="150" t="s">
        <v>3</v>
      </c>
      <c r="F98" s="151" t="s">
        <v>146</v>
      </c>
      <c r="H98" s="152">
        <v>5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" customFormat="1" ht="16.5" customHeight="1">
      <c r="B99" s="131"/>
      <c r="C99" s="181" t="s">
        <v>187</v>
      </c>
      <c r="D99" s="181" t="s">
        <v>474</v>
      </c>
      <c r="E99" s="182" t="s">
        <v>1435</v>
      </c>
      <c r="F99" s="183" t="s">
        <v>1436</v>
      </c>
      <c r="G99" s="184" t="s">
        <v>366</v>
      </c>
      <c r="H99" s="185">
        <v>5</v>
      </c>
      <c r="I99" s="186"/>
      <c r="J99" s="187">
        <f>ROUND(I99*H99,2)</f>
        <v>0</v>
      </c>
      <c r="K99" s="183" t="s">
        <v>162</v>
      </c>
      <c r="L99" s="188"/>
      <c r="M99" s="189" t="s">
        <v>3</v>
      </c>
      <c r="N99" s="190" t="s">
        <v>43</v>
      </c>
      <c r="P99" s="141">
        <f>O99*H99</f>
        <v>0</v>
      </c>
      <c r="Q99" s="141">
        <v>7.0000000000000007E-2</v>
      </c>
      <c r="R99" s="141">
        <f>Q99*H99</f>
        <v>0.35000000000000003</v>
      </c>
      <c r="S99" s="141">
        <v>0</v>
      </c>
      <c r="T99" s="142">
        <f>S99*H99</f>
        <v>0</v>
      </c>
      <c r="AR99" s="143" t="s">
        <v>194</v>
      </c>
      <c r="AT99" s="143" t="s">
        <v>474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1437</v>
      </c>
    </row>
    <row r="100" spans="2:65" s="1" customFormat="1" ht="24.15" customHeight="1">
      <c r="B100" s="131"/>
      <c r="C100" s="132" t="s">
        <v>194</v>
      </c>
      <c r="D100" s="132" t="s">
        <v>150</v>
      </c>
      <c r="E100" s="133" t="s">
        <v>1438</v>
      </c>
      <c r="F100" s="134" t="s">
        <v>1439</v>
      </c>
      <c r="G100" s="135" t="s">
        <v>219</v>
      </c>
      <c r="H100" s="136">
        <v>208.35</v>
      </c>
      <c r="I100" s="137"/>
      <c r="J100" s="138">
        <f>ROUND(I100*H100,2)</f>
        <v>0</v>
      </c>
      <c r="K100" s="134" t="s">
        <v>241</v>
      </c>
      <c r="L100" s="32"/>
      <c r="M100" s="139" t="s">
        <v>3</v>
      </c>
      <c r="N100" s="140" t="s">
        <v>43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150</v>
      </c>
      <c r="AU100" s="143" t="s">
        <v>82</v>
      </c>
      <c r="AY100" s="17" t="s">
        <v>147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80</v>
      </c>
      <c r="BK100" s="144">
        <f>ROUND(I100*H100,2)</f>
        <v>0</v>
      </c>
      <c r="BL100" s="17" t="s">
        <v>173</v>
      </c>
      <c r="BM100" s="143" t="s">
        <v>1440</v>
      </c>
    </row>
    <row r="101" spans="2:65" s="1" customFormat="1">
      <c r="B101" s="32"/>
      <c r="D101" s="159" t="s">
        <v>243</v>
      </c>
      <c r="F101" s="160" t="s">
        <v>1441</v>
      </c>
      <c r="I101" s="147"/>
      <c r="L101" s="32"/>
      <c r="M101" s="148"/>
      <c r="T101" s="53"/>
      <c r="AT101" s="17" t="s">
        <v>243</v>
      </c>
      <c r="AU101" s="17" t="s">
        <v>82</v>
      </c>
    </row>
    <row r="102" spans="2:65" s="13" customFormat="1">
      <c r="B102" s="161"/>
      <c r="D102" s="145" t="s">
        <v>165</v>
      </c>
      <c r="E102" s="162" t="s">
        <v>3</v>
      </c>
      <c r="F102" s="163" t="s">
        <v>1442</v>
      </c>
      <c r="H102" s="162" t="s">
        <v>3</v>
      </c>
      <c r="I102" s="164"/>
      <c r="L102" s="161"/>
      <c r="M102" s="165"/>
      <c r="T102" s="166"/>
      <c r="AT102" s="162" t="s">
        <v>165</v>
      </c>
      <c r="AU102" s="162" t="s">
        <v>82</v>
      </c>
      <c r="AV102" s="13" t="s">
        <v>80</v>
      </c>
      <c r="AW102" s="13" t="s">
        <v>33</v>
      </c>
      <c r="AX102" s="13" t="s">
        <v>72</v>
      </c>
      <c r="AY102" s="162" t="s">
        <v>147</v>
      </c>
    </row>
    <row r="103" spans="2:65" s="12" customFormat="1">
      <c r="B103" s="149"/>
      <c r="D103" s="145" t="s">
        <v>165</v>
      </c>
      <c r="E103" s="150" t="s">
        <v>3</v>
      </c>
      <c r="F103" s="151" t="s">
        <v>1443</v>
      </c>
      <c r="H103" s="152">
        <v>208.35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80</v>
      </c>
      <c r="AY103" s="150" t="s">
        <v>147</v>
      </c>
    </row>
    <row r="104" spans="2:65" s="1" customFormat="1" ht="16.5" customHeight="1">
      <c r="B104" s="131"/>
      <c r="C104" s="132" t="s">
        <v>199</v>
      </c>
      <c r="D104" s="132" t="s">
        <v>150</v>
      </c>
      <c r="E104" s="133" t="s">
        <v>1444</v>
      </c>
      <c r="F104" s="134" t="s">
        <v>1445</v>
      </c>
      <c r="G104" s="135" t="s">
        <v>219</v>
      </c>
      <c r="H104" s="136">
        <v>138.9</v>
      </c>
      <c r="I104" s="137"/>
      <c r="J104" s="138">
        <f>ROUND(I104*H104,2)</f>
        <v>0</v>
      </c>
      <c r="K104" s="134" t="s">
        <v>162</v>
      </c>
      <c r="L104" s="32"/>
      <c r="M104" s="139" t="s">
        <v>3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150</v>
      </c>
      <c r="AU104" s="143" t="s">
        <v>82</v>
      </c>
      <c r="AY104" s="17" t="s">
        <v>147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80</v>
      </c>
      <c r="BK104" s="144">
        <f>ROUND(I104*H104,2)</f>
        <v>0</v>
      </c>
      <c r="BL104" s="17" t="s">
        <v>173</v>
      </c>
      <c r="BM104" s="143" t="s">
        <v>1446</v>
      </c>
    </row>
    <row r="105" spans="2:65" s="13" customFormat="1">
      <c r="B105" s="161"/>
      <c r="D105" s="145" t="s">
        <v>165</v>
      </c>
      <c r="E105" s="162" t="s">
        <v>3</v>
      </c>
      <c r="F105" s="163" t="s">
        <v>1447</v>
      </c>
      <c r="H105" s="162" t="s">
        <v>3</v>
      </c>
      <c r="I105" s="164"/>
      <c r="L105" s="161"/>
      <c r="M105" s="165"/>
      <c r="T105" s="166"/>
      <c r="AT105" s="162" t="s">
        <v>165</v>
      </c>
      <c r="AU105" s="162" t="s">
        <v>82</v>
      </c>
      <c r="AV105" s="13" t="s">
        <v>80</v>
      </c>
      <c r="AW105" s="13" t="s">
        <v>33</v>
      </c>
      <c r="AX105" s="13" t="s">
        <v>72</v>
      </c>
      <c r="AY105" s="162" t="s">
        <v>147</v>
      </c>
    </row>
    <row r="106" spans="2:65" s="13" customFormat="1">
      <c r="B106" s="161"/>
      <c r="D106" s="145" t="s">
        <v>165</v>
      </c>
      <c r="E106" s="162" t="s">
        <v>3</v>
      </c>
      <c r="F106" s="163" t="s">
        <v>1448</v>
      </c>
      <c r="H106" s="162" t="s">
        <v>3</v>
      </c>
      <c r="I106" s="164"/>
      <c r="L106" s="161"/>
      <c r="M106" s="165"/>
      <c r="T106" s="166"/>
      <c r="AT106" s="162" t="s">
        <v>165</v>
      </c>
      <c r="AU106" s="162" t="s">
        <v>82</v>
      </c>
      <c r="AV106" s="13" t="s">
        <v>80</v>
      </c>
      <c r="AW106" s="13" t="s">
        <v>33</v>
      </c>
      <c r="AX106" s="13" t="s">
        <v>72</v>
      </c>
      <c r="AY106" s="162" t="s">
        <v>147</v>
      </c>
    </row>
    <row r="107" spans="2:65" s="13" customFormat="1">
      <c r="B107" s="161"/>
      <c r="D107" s="145" t="s">
        <v>165</v>
      </c>
      <c r="E107" s="162" t="s">
        <v>3</v>
      </c>
      <c r="F107" s="163" t="s">
        <v>1449</v>
      </c>
      <c r="H107" s="162" t="s">
        <v>3</v>
      </c>
      <c r="I107" s="164"/>
      <c r="L107" s="161"/>
      <c r="M107" s="165"/>
      <c r="T107" s="166"/>
      <c r="AT107" s="162" t="s">
        <v>165</v>
      </c>
      <c r="AU107" s="162" t="s">
        <v>82</v>
      </c>
      <c r="AV107" s="13" t="s">
        <v>80</v>
      </c>
      <c r="AW107" s="13" t="s">
        <v>33</v>
      </c>
      <c r="AX107" s="13" t="s">
        <v>72</v>
      </c>
      <c r="AY107" s="162" t="s">
        <v>147</v>
      </c>
    </row>
    <row r="108" spans="2:65" s="12" customFormat="1">
      <c r="B108" s="149"/>
      <c r="D108" s="145" t="s">
        <v>165</v>
      </c>
      <c r="E108" s="150" t="s">
        <v>3</v>
      </c>
      <c r="F108" s="151" t="s">
        <v>1414</v>
      </c>
      <c r="H108" s="152">
        <v>138.9</v>
      </c>
      <c r="I108" s="153"/>
      <c r="L108" s="149"/>
      <c r="M108" s="154"/>
      <c r="T108" s="155"/>
      <c r="AT108" s="150" t="s">
        <v>165</v>
      </c>
      <c r="AU108" s="150" t="s">
        <v>82</v>
      </c>
      <c r="AV108" s="12" t="s">
        <v>82</v>
      </c>
      <c r="AW108" s="12" t="s">
        <v>33</v>
      </c>
      <c r="AX108" s="12" t="s">
        <v>80</v>
      </c>
      <c r="AY108" s="150" t="s">
        <v>147</v>
      </c>
    </row>
    <row r="109" spans="2:65" s="1" customFormat="1" ht="16.5" customHeight="1">
      <c r="B109" s="131"/>
      <c r="C109" s="132" t="s">
        <v>206</v>
      </c>
      <c r="D109" s="132" t="s">
        <v>150</v>
      </c>
      <c r="E109" s="133" t="s">
        <v>1450</v>
      </c>
      <c r="F109" s="134" t="s">
        <v>1451</v>
      </c>
      <c r="G109" s="135" t="s">
        <v>240</v>
      </c>
      <c r="H109" s="136">
        <v>0.94</v>
      </c>
      <c r="I109" s="137"/>
      <c r="J109" s="138">
        <f>ROUND(I109*H109,2)</f>
        <v>0</v>
      </c>
      <c r="K109" s="134" t="s">
        <v>162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1452</v>
      </c>
    </row>
    <row r="110" spans="2:65" s="12" customFormat="1">
      <c r="B110" s="149"/>
      <c r="D110" s="145" t="s">
        <v>165</v>
      </c>
      <c r="E110" s="150" t="s">
        <v>3</v>
      </c>
      <c r="F110" s="151" t="s">
        <v>1453</v>
      </c>
      <c r="H110" s="152">
        <v>0.94</v>
      </c>
      <c r="I110" s="153"/>
      <c r="L110" s="149"/>
      <c r="M110" s="156"/>
      <c r="N110" s="157"/>
      <c r="O110" s="157"/>
      <c r="P110" s="157"/>
      <c r="Q110" s="157"/>
      <c r="R110" s="157"/>
      <c r="S110" s="157"/>
      <c r="T110" s="158"/>
      <c r="AT110" s="150" t="s">
        <v>165</v>
      </c>
      <c r="AU110" s="150" t="s">
        <v>82</v>
      </c>
      <c r="AV110" s="12" t="s">
        <v>82</v>
      </c>
      <c r="AW110" s="12" t="s">
        <v>33</v>
      </c>
      <c r="AX110" s="12" t="s">
        <v>80</v>
      </c>
      <c r="AY110" s="150" t="s">
        <v>147</v>
      </c>
    </row>
    <row r="111" spans="2:65" s="1" customFormat="1" ht="6.9" customHeight="1"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2"/>
    </row>
  </sheetData>
  <autoFilter ref="C80:K110" xr:uid="{00000000-0009-0000-0000-00000B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B00-000000000000}"/>
    <hyperlink ref="F90" r:id="rId2" xr:uid="{00000000-0004-0000-0B00-000001000000}"/>
    <hyperlink ref="F94" r:id="rId3" xr:uid="{00000000-0004-0000-0B00-000002000000}"/>
    <hyperlink ref="F101" r:id="rId4" xr:uid="{00000000-0004-0000-0B00-000003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5"/>
  <headerFooter>
    <oddFooter>&amp;CStrana &amp;P z &amp;N</oddFooter>
  </headerFooter>
  <drawing r:id="rId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194" customWidth="1"/>
    <col min="2" max="2" width="1.7109375" style="194" customWidth="1"/>
    <col min="3" max="4" width="5" style="194" customWidth="1"/>
    <col min="5" max="5" width="11.7109375" style="194" customWidth="1"/>
    <col min="6" max="6" width="9.140625" style="194" customWidth="1"/>
    <col min="7" max="7" width="5" style="194" customWidth="1"/>
    <col min="8" max="8" width="77.85546875" style="194" customWidth="1"/>
    <col min="9" max="10" width="20" style="194" customWidth="1"/>
    <col min="11" max="11" width="1.7109375" style="194" customWidth="1"/>
  </cols>
  <sheetData>
    <row r="1" spans="2:11" customFormat="1" ht="37.5" customHeight="1"/>
    <row r="2" spans="2:11" customFormat="1" ht="7.5" customHeight="1">
      <c r="B2" s="195"/>
      <c r="C2" s="196"/>
      <c r="D2" s="196"/>
      <c r="E2" s="196"/>
      <c r="F2" s="196"/>
      <c r="G2" s="196"/>
      <c r="H2" s="196"/>
      <c r="I2" s="196"/>
      <c r="J2" s="196"/>
      <c r="K2" s="197"/>
    </row>
    <row r="3" spans="2:11" s="15" customFormat="1" ht="45" customHeight="1">
      <c r="B3" s="198"/>
      <c r="C3" s="339" t="s">
        <v>1454</v>
      </c>
      <c r="D3" s="339"/>
      <c r="E3" s="339"/>
      <c r="F3" s="339"/>
      <c r="G3" s="339"/>
      <c r="H3" s="339"/>
      <c r="I3" s="339"/>
      <c r="J3" s="339"/>
      <c r="K3" s="199"/>
    </row>
    <row r="4" spans="2:11" customFormat="1" ht="25.5" customHeight="1">
      <c r="B4" s="200"/>
      <c r="C4" s="344" t="s">
        <v>1455</v>
      </c>
      <c r="D4" s="344"/>
      <c r="E4" s="344"/>
      <c r="F4" s="344"/>
      <c r="G4" s="344"/>
      <c r="H4" s="344"/>
      <c r="I4" s="344"/>
      <c r="J4" s="344"/>
      <c r="K4" s="201"/>
    </row>
    <row r="5" spans="2:11" customFormat="1" ht="5.25" customHeight="1">
      <c r="B5" s="200"/>
      <c r="C5" s="202"/>
      <c r="D5" s="202"/>
      <c r="E5" s="202"/>
      <c r="F5" s="202"/>
      <c r="G5" s="202"/>
      <c r="H5" s="202"/>
      <c r="I5" s="202"/>
      <c r="J5" s="202"/>
      <c r="K5" s="201"/>
    </row>
    <row r="6" spans="2:11" customFormat="1" ht="15" customHeight="1">
      <c r="B6" s="200"/>
      <c r="C6" s="343" t="s">
        <v>1456</v>
      </c>
      <c r="D6" s="343"/>
      <c r="E6" s="343"/>
      <c r="F6" s="343"/>
      <c r="G6" s="343"/>
      <c r="H6" s="343"/>
      <c r="I6" s="343"/>
      <c r="J6" s="343"/>
      <c r="K6" s="201"/>
    </row>
    <row r="7" spans="2:11" customFormat="1" ht="15" customHeight="1">
      <c r="B7" s="204"/>
      <c r="C7" s="343" t="s">
        <v>1457</v>
      </c>
      <c r="D7" s="343"/>
      <c r="E7" s="343"/>
      <c r="F7" s="343"/>
      <c r="G7" s="343"/>
      <c r="H7" s="343"/>
      <c r="I7" s="343"/>
      <c r="J7" s="343"/>
      <c r="K7" s="201"/>
    </row>
    <row r="8" spans="2:11" customFormat="1" ht="12.75" customHeight="1">
      <c r="B8" s="204"/>
      <c r="C8" s="203"/>
      <c r="D8" s="203"/>
      <c r="E8" s="203"/>
      <c r="F8" s="203"/>
      <c r="G8" s="203"/>
      <c r="H8" s="203"/>
      <c r="I8" s="203"/>
      <c r="J8" s="203"/>
      <c r="K8" s="201"/>
    </row>
    <row r="9" spans="2:11" customFormat="1" ht="15" customHeight="1">
      <c r="B9" s="204"/>
      <c r="C9" s="343" t="s">
        <v>1458</v>
      </c>
      <c r="D9" s="343"/>
      <c r="E9" s="343"/>
      <c r="F9" s="343"/>
      <c r="G9" s="343"/>
      <c r="H9" s="343"/>
      <c r="I9" s="343"/>
      <c r="J9" s="343"/>
      <c r="K9" s="201"/>
    </row>
    <row r="10" spans="2:11" customFormat="1" ht="15" customHeight="1">
      <c r="B10" s="204"/>
      <c r="C10" s="203"/>
      <c r="D10" s="343" t="s">
        <v>1459</v>
      </c>
      <c r="E10" s="343"/>
      <c r="F10" s="343"/>
      <c r="G10" s="343"/>
      <c r="H10" s="343"/>
      <c r="I10" s="343"/>
      <c r="J10" s="343"/>
      <c r="K10" s="201"/>
    </row>
    <row r="11" spans="2:11" customFormat="1" ht="15" customHeight="1">
      <c r="B11" s="204"/>
      <c r="C11" s="205"/>
      <c r="D11" s="343" t="s">
        <v>1460</v>
      </c>
      <c r="E11" s="343"/>
      <c r="F11" s="343"/>
      <c r="G11" s="343"/>
      <c r="H11" s="343"/>
      <c r="I11" s="343"/>
      <c r="J11" s="343"/>
      <c r="K11" s="201"/>
    </row>
    <row r="12" spans="2:11" customFormat="1" ht="15" customHeight="1">
      <c r="B12" s="204"/>
      <c r="C12" s="205"/>
      <c r="D12" s="203"/>
      <c r="E12" s="203"/>
      <c r="F12" s="203"/>
      <c r="G12" s="203"/>
      <c r="H12" s="203"/>
      <c r="I12" s="203"/>
      <c r="J12" s="203"/>
      <c r="K12" s="201"/>
    </row>
    <row r="13" spans="2:11" customFormat="1" ht="15" customHeight="1">
      <c r="B13" s="204"/>
      <c r="C13" s="205"/>
      <c r="D13" s="206" t="s">
        <v>1461</v>
      </c>
      <c r="E13" s="203"/>
      <c r="F13" s="203"/>
      <c r="G13" s="203"/>
      <c r="H13" s="203"/>
      <c r="I13" s="203"/>
      <c r="J13" s="203"/>
      <c r="K13" s="201"/>
    </row>
    <row r="14" spans="2:11" customFormat="1" ht="12.75" customHeight="1">
      <c r="B14" s="204"/>
      <c r="C14" s="205"/>
      <c r="D14" s="205"/>
      <c r="E14" s="205"/>
      <c r="F14" s="205"/>
      <c r="G14" s="205"/>
      <c r="H14" s="205"/>
      <c r="I14" s="205"/>
      <c r="J14" s="205"/>
      <c r="K14" s="201"/>
    </row>
    <row r="15" spans="2:11" customFormat="1" ht="15" customHeight="1">
      <c r="B15" s="204"/>
      <c r="C15" s="205"/>
      <c r="D15" s="343" t="s">
        <v>1462</v>
      </c>
      <c r="E15" s="343"/>
      <c r="F15" s="343"/>
      <c r="G15" s="343"/>
      <c r="H15" s="343"/>
      <c r="I15" s="343"/>
      <c r="J15" s="343"/>
      <c r="K15" s="201"/>
    </row>
    <row r="16" spans="2:11" customFormat="1" ht="15" customHeight="1">
      <c r="B16" s="204"/>
      <c r="C16" s="205"/>
      <c r="D16" s="343" t="s">
        <v>1463</v>
      </c>
      <c r="E16" s="343"/>
      <c r="F16" s="343"/>
      <c r="G16" s="343"/>
      <c r="H16" s="343"/>
      <c r="I16" s="343"/>
      <c r="J16" s="343"/>
      <c r="K16" s="201"/>
    </row>
    <row r="17" spans="2:11" customFormat="1" ht="15" customHeight="1">
      <c r="B17" s="204"/>
      <c r="C17" s="205"/>
      <c r="D17" s="343" t="s">
        <v>1464</v>
      </c>
      <c r="E17" s="343"/>
      <c r="F17" s="343"/>
      <c r="G17" s="343"/>
      <c r="H17" s="343"/>
      <c r="I17" s="343"/>
      <c r="J17" s="343"/>
      <c r="K17" s="201"/>
    </row>
    <row r="18" spans="2:11" customFormat="1" ht="15" customHeight="1">
      <c r="B18" s="204"/>
      <c r="C18" s="205"/>
      <c r="D18" s="205"/>
      <c r="E18" s="207" t="s">
        <v>79</v>
      </c>
      <c r="F18" s="343" t="s">
        <v>1465</v>
      </c>
      <c r="G18" s="343"/>
      <c r="H18" s="343"/>
      <c r="I18" s="343"/>
      <c r="J18" s="343"/>
      <c r="K18" s="201"/>
    </row>
    <row r="19" spans="2:11" customFormat="1" ht="15" customHeight="1">
      <c r="B19" s="204"/>
      <c r="C19" s="205"/>
      <c r="D19" s="205"/>
      <c r="E19" s="207" t="s">
        <v>1466</v>
      </c>
      <c r="F19" s="343" t="s">
        <v>1467</v>
      </c>
      <c r="G19" s="343"/>
      <c r="H19" s="343"/>
      <c r="I19" s="343"/>
      <c r="J19" s="343"/>
      <c r="K19" s="201"/>
    </row>
    <row r="20" spans="2:11" customFormat="1" ht="15" customHeight="1">
      <c r="B20" s="204"/>
      <c r="C20" s="205"/>
      <c r="D20" s="205"/>
      <c r="E20" s="207" t="s">
        <v>1468</v>
      </c>
      <c r="F20" s="343" t="s">
        <v>1469</v>
      </c>
      <c r="G20" s="343"/>
      <c r="H20" s="343"/>
      <c r="I20" s="343"/>
      <c r="J20" s="343"/>
      <c r="K20" s="201"/>
    </row>
    <row r="21" spans="2:11" customFormat="1" ht="15" customHeight="1">
      <c r="B21" s="204"/>
      <c r="C21" s="205"/>
      <c r="D21" s="205"/>
      <c r="E21" s="207" t="s">
        <v>1470</v>
      </c>
      <c r="F21" s="343" t="s">
        <v>1471</v>
      </c>
      <c r="G21" s="343"/>
      <c r="H21" s="343"/>
      <c r="I21" s="343"/>
      <c r="J21" s="343"/>
      <c r="K21" s="201"/>
    </row>
    <row r="22" spans="2:11" customFormat="1" ht="15" customHeight="1">
      <c r="B22" s="204"/>
      <c r="C22" s="205"/>
      <c r="D22" s="205"/>
      <c r="E22" s="207" t="s">
        <v>1472</v>
      </c>
      <c r="F22" s="343" t="s">
        <v>1473</v>
      </c>
      <c r="G22" s="343"/>
      <c r="H22" s="343"/>
      <c r="I22" s="343"/>
      <c r="J22" s="343"/>
      <c r="K22" s="201"/>
    </row>
    <row r="23" spans="2:11" customFormat="1" ht="15" customHeight="1">
      <c r="B23" s="204"/>
      <c r="C23" s="205"/>
      <c r="D23" s="205"/>
      <c r="E23" s="207" t="s">
        <v>88</v>
      </c>
      <c r="F23" s="343" t="s">
        <v>1474</v>
      </c>
      <c r="G23" s="343"/>
      <c r="H23" s="343"/>
      <c r="I23" s="343"/>
      <c r="J23" s="343"/>
      <c r="K23" s="201"/>
    </row>
    <row r="24" spans="2:11" customFormat="1" ht="12.75" customHeight="1">
      <c r="B24" s="204"/>
      <c r="C24" s="205"/>
      <c r="D24" s="205"/>
      <c r="E24" s="205"/>
      <c r="F24" s="205"/>
      <c r="G24" s="205"/>
      <c r="H24" s="205"/>
      <c r="I24" s="205"/>
      <c r="J24" s="205"/>
      <c r="K24" s="201"/>
    </row>
    <row r="25" spans="2:11" customFormat="1" ht="15" customHeight="1">
      <c r="B25" s="204"/>
      <c r="C25" s="343" t="s">
        <v>1475</v>
      </c>
      <c r="D25" s="343"/>
      <c r="E25" s="343"/>
      <c r="F25" s="343"/>
      <c r="G25" s="343"/>
      <c r="H25" s="343"/>
      <c r="I25" s="343"/>
      <c r="J25" s="343"/>
      <c r="K25" s="201"/>
    </row>
    <row r="26" spans="2:11" customFormat="1" ht="15" customHeight="1">
      <c r="B26" s="204"/>
      <c r="C26" s="343" t="s">
        <v>1476</v>
      </c>
      <c r="D26" s="343"/>
      <c r="E26" s="343"/>
      <c r="F26" s="343"/>
      <c r="G26" s="343"/>
      <c r="H26" s="343"/>
      <c r="I26" s="343"/>
      <c r="J26" s="343"/>
      <c r="K26" s="201"/>
    </row>
    <row r="27" spans="2:11" customFormat="1" ht="15" customHeight="1">
      <c r="B27" s="204"/>
      <c r="C27" s="203"/>
      <c r="D27" s="343" t="s">
        <v>1477</v>
      </c>
      <c r="E27" s="343"/>
      <c r="F27" s="343"/>
      <c r="G27" s="343"/>
      <c r="H27" s="343"/>
      <c r="I27" s="343"/>
      <c r="J27" s="343"/>
      <c r="K27" s="201"/>
    </row>
    <row r="28" spans="2:11" customFormat="1" ht="15" customHeight="1">
      <c r="B28" s="204"/>
      <c r="C28" s="205"/>
      <c r="D28" s="343" t="s">
        <v>1478</v>
      </c>
      <c r="E28" s="343"/>
      <c r="F28" s="343"/>
      <c r="G28" s="343"/>
      <c r="H28" s="343"/>
      <c r="I28" s="343"/>
      <c r="J28" s="343"/>
      <c r="K28" s="201"/>
    </row>
    <row r="29" spans="2:11" customFormat="1" ht="12.75" customHeight="1">
      <c r="B29" s="204"/>
      <c r="C29" s="205"/>
      <c r="D29" s="205"/>
      <c r="E29" s="205"/>
      <c r="F29" s="205"/>
      <c r="G29" s="205"/>
      <c r="H29" s="205"/>
      <c r="I29" s="205"/>
      <c r="J29" s="205"/>
      <c r="K29" s="201"/>
    </row>
    <row r="30" spans="2:11" customFormat="1" ht="15" customHeight="1">
      <c r="B30" s="204"/>
      <c r="C30" s="205"/>
      <c r="D30" s="343" t="s">
        <v>1479</v>
      </c>
      <c r="E30" s="343"/>
      <c r="F30" s="343"/>
      <c r="G30" s="343"/>
      <c r="H30" s="343"/>
      <c r="I30" s="343"/>
      <c r="J30" s="343"/>
      <c r="K30" s="201"/>
    </row>
    <row r="31" spans="2:11" customFormat="1" ht="15" customHeight="1">
      <c r="B31" s="204"/>
      <c r="C31" s="205"/>
      <c r="D31" s="343" t="s">
        <v>1480</v>
      </c>
      <c r="E31" s="343"/>
      <c r="F31" s="343"/>
      <c r="G31" s="343"/>
      <c r="H31" s="343"/>
      <c r="I31" s="343"/>
      <c r="J31" s="343"/>
      <c r="K31" s="201"/>
    </row>
    <row r="32" spans="2:11" customFormat="1" ht="12.75" customHeight="1">
      <c r="B32" s="204"/>
      <c r="C32" s="205"/>
      <c r="D32" s="205"/>
      <c r="E32" s="205"/>
      <c r="F32" s="205"/>
      <c r="G32" s="205"/>
      <c r="H32" s="205"/>
      <c r="I32" s="205"/>
      <c r="J32" s="205"/>
      <c r="K32" s="201"/>
    </row>
    <row r="33" spans="2:11" customFormat="1" ht="15" customHeight="1">
      <c r="B33" s="204"/>
      <c r="C33" s="205"/>
      <c r="D33" s="343" t="s">
        <v>1481</v>
      </c>
      <c r="E33" s="343"/>
      <c r="F33" s="343"/>
      <c r="G33" s="343"/>
      <c r="H33" s="343"/>
      <c r="I33" s="343"/>
      <c r="J33" s="343"/>
      <c r="K33" s="201"/>
    </row>
    <row r="34" spans="2:11" customFormat="1" ht="15" customHeight="1">
      <c r="B34" s="204"/>
      <c r="C34" s="205"/>
      <c r="D34" s="343" t="s">
        <v>1482</v>
      </c>
      <c r="E34" s="343"/>
      <c r="F34" s="343"/>
      <c r="G34" s="343"/>
      <c r="H34" s="343"/>
      <c r="I34" s="343"/>
      <c r="J34" s="343"/>
      <c r="K34" s="201"/>
    </row>
    <row r="35" spans="2:11" customFormat="1" ht="15" customHeight="1">
      <c r="B35" s="204"/>
      <c r="C35" s="205"/>
      <c r="D35" s="343" t="s">
        <v>1483</v>
      </c>
      <c r="E35" s="343"/>
      <c r="F35" s="343"/>
      <c r="G35" s="343"/>
      <c r="H35" s="343"/>
      <c r="I35" s="343"/>
      <c r="J35" s="343"/>
      <c r="K35" s="201"/>
    </row>
    <row r="36" spans="2:11" customFormat="1" ht="15" customHeight="1">
      <c r="B36" s="204"/>
      <c r="C36" s="205"/>
      <c r="D36" s="203"/>
      <c r="E36" s="206" t="s">
        <v>133</v>
      </c>
      <c r="F36" s="203"/>
      <c r="G36" s="343" t="s">
        <v>1484</v>
      </c>
      <c r="H36" s="343"/>
      <c r="I36" s="343"/>
      <c r="J36" s="343"/>
      <c r="K36" s="201"/>
    </row>
    <row r="37" spans="2:11" customFormat="1" ht="30.75" customHeight="1">
      <c r="B37" s="204"/>
      <c r="C37" s="205"/>
      <c r="D37" s="203"/>
      <c r="E37" s="206" t="s">
        <v>1485</v>
      </c>
      <c r="F37" s="203"/>
      <c r="G37" s="343" t="s">
        <v>1486</v>
      </c>
      <c r="H37" s="343"/>
      <c r="I37" s="343"/>
      <c r="J37" s="343"/>
      <c r="K37" s="201"/>
    </row>
    <row r="38" spans="2:11" customFormat="1" ht="15" customHeight="1">
      <c r="B38" s="204"/>
      <c r="C38" s="205"/>
      <c r="D38" s="203"/>
      <c r="E38" s="206" t="s">
        <v>53</v>
      </c>
      <c r="F38" s="203"/>
      <c r="G38" s="343" t="s">
        <v>1487</v>
      </c>
      <c r="H38" s="343"/>
      <c r="I38" s="343"/>
      <c r="J38" s="343"/>
      <c r="K38" s="201"/>
    </row>
    <row r="39" spans="2:11" customFormat="1" ht="15" customHeight="1">
      <c r="B39" s="204"/>
      <c r="C39" s="205"/>
      <c r="D39" s="203"/>
      <c r="E39" s="206" t="s">
        <v>54</v>
      </c>
      <c r="F39" s="203"/>
      <c r="G39" s="343" t="s">
        <v>1488</v>
      </c>
      <c r="H39" s="343"/>
      <c r="I39" s="343"/>
      <c r="J39" s="343"/>
      <c r="K39" s="201"/>
    </row>
    <row r="40" spans="2:11" customFormat="1" ht="15" customHeight="1">
      <c r="B40" s="204"/>
      <c r="C40" s="205"/>
      <c r="D40" s="203"/>
      <c r="E40" s="206" t="s">
        <v>134</v>
      </c>
      <c r="F40" s="203"/>
      <c r="G40" s="343" t="s">
        <v>1489</v>
      </c>
      <c r="H40" s="343"/>
      <c r="I40" s="343"/>
      <c r="J40" s="343"/>
      <c r="K40" s="201"/>
    </row>
    <row r="41" spans="2:11" customFormat="1" ht="15" customHeight="1">
      <c r="B41" s="204"/>
      <c r="C41" s="205"/>
      <c r="D41" s="203"/>
      <c r="E41" s="206" t="s">
        <v>135</v>
      </c>
      <c r="F41" s="203"/>
      <c r="G41" s="343" t="s">
        <v>1490</v>
      </c>
      <c r="H41" s="343"/>
      <c r="I41" s="343"/>
      <c r="J41" s="343"/>
      <c r="K41" s="201"/>
    </row>
    <row r="42" spans="2:11" customFormat="1" ht="15" customHeight="1">
      <c r="B42" s="204"/>
      <c r="C42" s="205"/>
      <c r="D42" s="203"/>
      <c r="E42" s="206" t="s">
        <v>1491</v>
      </c>
      <c r="F42" s="203"/>
      <c r="G42" s="343" t="s">
        <v>1492</v>
      </c>
      <c r="H42" s="343"/>
      <c r="I42" s="343"/>
      <c r="J42" s="343"/>
      <c r="K42" s="201"/>
    </row>
    <row r="43" spans="2:11" customFormat="1" ht="15" customHeight="1">
      <c r="B43" s="204"/>
      <c r="C43" s="205"/>
      <c r="D43" s="203"/>
      <c r="E43" s="206"/>
      <c r="F43" s="203"/>
      <c r="G43" s="343" t="s">
        <v>1493</v>
      </c>
      <c r="H43" s="343"/>
      <c r="I43" s="343"/>
      <c r="J43" s="343"/>
      <c r="K43" s="201"/>
    </row>
    <row r="44" spans="2:11" customFormat="1" ht="15" customHeight="1">
      <c r="B44" s="204"/>
      <c r="C44" s="205"/>
      <c r="D44" s="203"/>
      <c r="E44" s="206" t="s">
        <v>1494</v>
      </c>
      <c r="F44" s="203"/>
      <c r="G44" s="343" t="s">
        <v>1495</v>
      </c>
      <c r="H44" s="343"/>
      <c r="I44" s="343"/>
      <c r="J44" s="343"/>
      <c r="K44" s="201"/>
    </row>
    <row r="45" spans="2:11" customFormat="1" ht="15" customHeight="1">
      <c r="B45" s="204"/>
      <c r="C45" s="205"/>
      <c r="D45" s="203"/>
      <c r="E45" s="206" t="s">
        <v>137</v>
      </c>
      <c r="F45" s="203"/>
      <c r="G45" s="343" t="s">
        <v>1496</v>
      </c>
      <c r="H45" s="343"/>
      <c r="I45" s="343"/>
      <c r="J45" s="343"/>
      <c r="K45" s="201"/>
    </row>
    <row r="46" spans="2:11" customFormat="1" ht="12.75" customHeight="1">
      <c r="B46" s="204"/>
      <c r="C46" s="205"/>
      <c r="D46" s="203"/>
      <c r="E46" s="203"/>
      <c r="F46" s="203"/>
      <c r="G46" s="203"/>
      <c r="H46" s="203"/>
      <c r="I46" s="203"/>
      <c r="J46" s="203"/>
      <c r="K46" s="201"/>
    </row>
    <row r="47" spans="2:11" customFormat="1" ht="15" customHeight="1">
      <c r="B47" s="204"/>
      <c r="C47" s="205"/>
      <c r="D47" s="343" t="s">
        <v>1497</v>
      </c>
      <c r="E47" s="343"/>
      <c r="F47" s="343"/>
      <c r="G47" s="343"/>
      <c r="H47" s="343"/>
      <c r="I47" s="343"/>
      <c r="J47" s="343"/>
      <c r="K47" s="201"/>
    </row>
    <row r="48" spans="2:11" customFormat="1" ht="15" customHeight="1">
      <c r="B48" s="204"/>
      <c r="C48" s="205"/>
      <c r="D48" s="205"/>
      <c r="E48" s="343" t="s">
        <v>1498</v>
      </c>
      <c r="F48" s="343"/>
      <c r="G48" s="343"/>
      <c r="H48" s="343"/>
      <c r="I48" s="343"/>
      <c r="J48" s="343"/>
      <c r="K48" s="201"/>
    </row>
    <row r="49" spans="2:11" customFormat="1" ht="15" customHeight="1">
      <c r="B49" s="204"/>
      <c r="C49" s="205"/>
      <c r="D49" s="205"/>
      <c r="E49" s="343" t="s">
        <v>1499</v>
      </c>
      <c r="F49" s="343"/>
      <c r="G49" s="343"/>
      <c r="H49" s="343"/>
      <c r="I49" s="343"/>
      <c r="J49" s="343"/>
      <c r="K49" s="201"/>
    </row>
    <row r="50" spans="2:11" customFormat="1" ht="15" customHeight="1">
      <c r="B50" s="204"/>
      <c r="C50" s="205"/>
      <c r="D50" s="205"/>
      <c r="E50" s="343" t="s">
        <v>1500</v>
      </c>
      <c r="F50" s="343"/>
      <c r="G50" s="343"/>
      <c r="H50" s="343"/>
      <c r="I50" s="343"/>
      <c r="J50" s="343"/>
      <c r="K50" s="201"/>
    </row>
    <row r="51" spans="2:11" customFormat="1" ht="15" customHeight="1">
      <c r="B51" s="204"/>
      <c r="C51" s="205"/>
      <c r="D51" s="343" t="s">
        <v>1501</v>
      </c>
      <c r="E51" s="343"/>
      <c r="F51" s="343"/>
      <c r="G51" s="343"/>
      <c r="H51" s="343"/>
      <c r="I51" s="343"/>
      <c r="J51" s="343"/>
      <c r="K51" s="201"/>
    </row>
    <row r="52" spans="2:11" customFormat="1" ht="25.5" customHeight="1">
      <c r="B52" s="200"/>
      <c r="C52" s="344" t="s">
        <v>1502</v>
      </c>
      <c r="D52" s="344"/>
      <c r="E52" s="344"/>
      <c r="F52" s="344"/>
      <c r="G52" s="344"/>
      <c r="H52" s="344"/>
      <c r="I52" s="344"/>
      <c r="J52" s="344"/>
      <c r="K52" s="201"/>
    </row>
    <row r="53" spans="2:11" customFormat="1" ht="5.25" customHeight="1">
      <c r="B53" s="200"/>
      <c r="C53" s="202"/>
      <c r="D53" s="202"/>
      <c r="E53" s="202"/>
      <c r="F53" s="202"/>
      <c r="G53" s="202"/>
      <c r="H53" s="202"/>
      <c r="I53" s="202"/>
      <c r="J53" s="202"/>
      <c r="K53" s="201"/>
    </row>
    <row r="54" spans="2:11" customFormat="1" ht="15" customHeight="1">
      <c r="B54" s="200"/>
      <c r="C54" s="343" t="s">
        <v>1503</v>
      </c>
      <c r="D54" s="343"/>
      <c r="E54" s="343"/>
      <c r="F54" s="343"/>
      <c r="G54" s="343"/>
      <c r="H54" s="343"/>
      <c r="I54" s="343"/>
      <c r="J54" s="343"/>
      <c r="K54" s="201"/>
    </row>
    <row r="55" spans="2:11" customFormat="1" ht="15" customHeight="1">
      <c r="B55" s="200"/>
      <c r="C55" s="343" t="s">
        <v>1504</v>
      </c>
      <c r="D55" s="343"/>
      <c r="E55" s="343"/>
      <c r="F55" s="343"/>
      <c r="G55" s="343"/>
      <c r="H55" s="343"/>
      <c r="I55" s="343"/>
      <c r="J55" s="343"/>
      <c r="K55" s="201"/>
    </row>
    <row r="56" spans="2:11" customFormat="1" ht="12.75" customHeight="1">
      <c r="B56" s="200"/>
      <c r="C56" s="203"/>
      <c r="D56" s="203"/>
      <c r="E56" s="203"/>
      <c r="F56" s="203"/>
      <c r="G56" s="203"/>
      <c r="H56" s="203"/>
      <c r="I56" s="203"/>
      <c r="J56" s="203"/>
      <c r="K56" s="201"/>
    </row>
    <row r="57" spans="2:11" customFormat="1" ht="15" customHeight="1">
      <c r="B57" s="200"/>
      <c r="C57" s="343" t="s">
        <v>1505</v>
      </c>
      <c r="D57" s="343"/>
      <c r="E57" s="343"/>
      <c r="F57" s="343"/>
      <c r="G57" s="343"/>
      <c r="H57" s="343"/>
      <c r="I57" s="343"/>
      <c r="J57" s="343"/>
      <c r="K57" s="201"/>
    </row>
    <row r="58" spans="2:11" customFormat="1" ht="15" customHeight="1">
      <c r="B58" s="200"/>
      <c r="C58" s="205"/>
      <c r="D58" s="343" t="s">
        <v>1506</v>
      </c>
      <c r="E58" s="343"/>
      <c r="F58" s="343"/>
      <c r="G58" s="343"/>
      <c r="H58" s="343"/>
      <c r="I58" s="343"/>
      <c r="J58" s="343"/>
      <c r="K58" s="201"/>
    </row>
    <row r="59" spans="2:11" customFormat="1" ht="15" customHeight="1">
      <c r="B59" s="200"/>
      <c r="C59" s="205"/>
      <c r="D59" s="343" t="s">
        <v>1507</v>
      </c>
      <c r="E59" s="343"/>
      <c r="F59" s="343"/>
      <c r="G59" s="343"/>
      <c r="H59" s="343"/>
      <c r="I59" s="343"/>
      <c r="J59" s="343"/>
      <c r="K59" s="201"/>
    </row>
    <row r="60" spans="2:11" customFormat="1" ht="15" customHeight="1">
      <c r="B60" s="200"/>
      <c r="C60" s="205"/>
      <c r="D60" s="343" t="s">
        <v>1508</v>
      </c>
      <c r="E60" s="343"/>
      <c r="F60" s="343"/>
      <c r="G60" s="343"/>
      <c r="H60" s="343"/>
      <c r="I60" s="343"/>
      <c r="J60" s="343"/>
      <c r="K60" s="201"/>
    </row>
    <row r="61" spans="2:11" customFormat="1" ht="15" customHeight="1">
      <c r="B61" s="200"/>
      <c r="C61" s="205"/>
      <c r="D61" s="343" t="s">
        <v>1509</v>
      </c>
      <c r="E61" s="343"/>
      <c r="F61" s="343"/>
      <c r="G61" s="343"/>
      <c r="H61" s="343"/>
      <c r="I61" s="343"/>
      <c r="J61" s="343"/>
      <c r="K61" s="201"/>
    </row>
    <row r="62" spans="2:11" customFormat="1" ht="15" customHeight="1">
      <c r="B62" s="200"/>
      <c r="C62" s="205"/>
      <c r="D62" s="342" t="s">
        <v>1510</v>
      </c>
      <c r="E62" s="342"/>
      <c r="F62" s="342"/>
      <c r="G62" s="342"/>
      <c r="H62" s="342"/>
      <c r="I62" s="342"/>
      <c r="J62" s="342"/>
      <c r="K62" s="201"/>
    </row>
    <row r="63" spans="2:11" customFormat="1" ht="15" customHeight="1">
      <c r="B63" s="200"/>
      <c r="C63" s="205"/>
      <c r="D63" s="343" t="s">
        <v>1511</v>
      </c>
      <c r="E63" s="343"/>
      <c r="F63" s="343"/>
      <c r="G63" s="343"/>
      <c r="H63" s="343"/>
      <c r="I63" s="343"/>
      <c r="J63" s="343"/>
      <c r="K63" s="201"/>
    </row>
    <row r="64" spans="2:11" customFormat="1" ht="12.75" customHeight="1">
      <c r="B64" s="200"/>
      <c r="C64" s="205"/>
      <c r="D64" s="205"/>
      <c r="E64" s="208"/>
      <c r="F64" s="205"/>
      <c r="G64" s="205"/>
      <c r="H64" s="205"/>
      <c r="I64" s="205"/>
      <c r="J64" s="205"/>
      <c r="K64" s="201"/>
    </row>
    <row r="65" spans="2:11" customFormat="1" ht="15" customHeight="1">
      <c r="B65" s="200"/>
      <c r="C65" s="205"/>
      <c r="D65" s="343" t="s">
        <v>1512</v>
      </c>
      <c r="E65" s="343"/>
      <c r="F65" s="343"/>
      <c r="G65" s="343"/>
      <c r="H65" s="343"/>
      <c r="I65" s="343"/>
      <c r="J65" s="343"/>
      <c r="K65" s="201"/>
    </row>
    <row r="66" spans="2:11" customFormat="1" ht="15" customHeight="1">
      <c r="B66" s="200"/>
      <c r="C66" s="205"/>
      <c r="D66" s="342" t="s">
        <v>1513</v>
      </c>
      <c r="E66" s="342"/>
      <c r="F66" s="342"/>
      <c r="G66" s="342"/>
      <c r="H66" s="342"/>
      <c r="I66" s="342"/>
      <c r="J66" s="342"/>
      <c r="K66" s="201"/>
    </row>
    <row r="67" spans="2:11" customFormat="1" ht="15" customHeight="1">
      <c r="B67" s="200"/>
      <c r="C67" s="205"/>
      <c r="D67" s="343" t="s">
        <v>1514</v>
      </c>
      <c r="E67" s="343"/>
      <c r="F67" s="343"/>
      <c r="G67" s="343"/>
      <c r="H67" s="343"/>
      <c r="I67" s="343"/>
      <c r="J67" s="343"/>
      <c r="K67" s="201"/>
    </row>
    <row r="68" spans="2:11" customFormat="1" ht="15" customHeight="1">
      <c r="B68" s="200"/>
      <c r="C68" s="205"/>
      <c r="D68" s="343" t="s">
        <v>1515</v>
      </c>
      <c r="E68" s="343"/>
      <c r="F68" s="343"/>
      <c r="G68" s="343"/>
      <c r="H68" s="343"/>
      <c r="I68" s="343"/>
      <c r="J68" s="343"/>
      <c r="K68" s="201"/>
    </row>
    <row r="69" spans="2:11" customFormat="1" ht="15" customHeight="1">
      <c r="B69" s="200"/>
      <c r="C69" s="205"/>
      <c r="D69" s="343" t="s">
        <v>1516</v>
      </c>
      <c r="E69" s="343"/>
      <c r="F69" s="343"/>
      <c r="G69" s="343"/>
      <c r="H69" s="343"/>
      <c r="I69" s="343"/>
      <c r="J69" s="343"/>
      <c r="K69" s="201"/>
    </row>
    <row r="70" spans="2:11" customFormat="1" ht="15" customHeight="1">
      <c r="B70" s="200"/>
      <c r="C70" s="205"/>
      <c r="D70" s="343" t="s">
        <v>1517</v>
      </c>
      <c r="E70" s="343"/>
      <c r="F70" s="343"/>
      <c r="G70" s="343"/>
      <c r="H70" s="343"/>
      <c r="I70" s="343"/>
      <c r="J70" s="343"/>
      <c r="K70" s="201"/>
    </row>
    <row r="71" spans="2:11" customFormat="1" ht="12.75" customHeight="1">
      <c r="B71" s="209"/>
      <c r="C71" s="210"/>
      <c r="D71" s="210"/>
      <c r="E71" s="210"/>
      <c r="F71" s="210"/>
      <c r="G71" s="210"/>
      <c r="H71" s="210"/>
      <c r="I71" s="210"/>
      <c r="J71" s="210"/>
      <c r="K71" s="211"/>
    </row>
    <row r="72" spans="2:11" customFormat="1" ht="18.75" customHeight="1"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pans="2:11" customFormat="1" ht="18.75" customHeight="1">
      <c r="B73" s="213"/>
      <c r="C73" s="213"/>
      <c r="D73" s="213"/>
      <c r="E73" s="213"/>
      <c r="F73" s="213"/>
      <c r="G73" s="213"/>
      <c r="H73" s="213"/>
      <c r="I73" s="213"/>
      <c r="J73" s="213"/>
      <c r="K73" s="213"/>
    </row>
    <row r="74" spans="2:11" customFormat="1" ht="7.5" customHeight="1">
      <c r="B74" s="214"/>
      <c r="C74" s="215"/>
      <c r="D74" s="215"/>
      <c r="E74" s="215"/>
      <c r="F74" s="215"/>
      <c r="G74" s="215"/>
      <c r="H74" s="215"/>
      <c r="I74" s="215"/>
      <c r="J74" s="215"/>
      <c r="K74" s="216"/>
    </row>
    <row r="75" spans="2:11" customFormat="1" ht="45" customHeight="1">
      <c r="B75" s="217"/>
      <c r="C75" s="341" t="s">
        <v>1518</v>
      </c>
      <c r="D75" s="341"/>
      <c r="E75" s="341"/>
      <c r="F75" s="341"/>
      <c r="G75" s="341"/>
      <c r="H75" s="341"/>
      <c r="I75" s="341"/>
      <c r="J75" s="341"/>
      <c r="K75" s="218"/>
    </row>
    <row r="76" spans="2:11" customFormat="1" ht="17.25" customHeight="1">
      <c r="B76" s="217"/>
      <c r="C76" s="219" t="s">
        <v>1519</v>
      </c>
      <c r="D76" s="219"/>
      <c r="E76" s="219"/>
      <c r="F76" s="219" t="s">
        <v>1520</v>
      </c>
      <c r="G76" s="220"/>
      <c r="H76" s="219" t="s">
        <v>54</v>
      </c>
      <c r="I76" s="219" t="s">
        <v>57</v>
      </c>
      <c r="J76" s="219" t="s">
        <v>1521</v>
      </c>
      <c r="K76" s="218"/>
    </row>
    <row r="77" spans="2:11" customFormat="1" ht="17.25" customHeight="1">
      <c r="B77" s="217"/>
      <c r="C77" s="221" t="s">
        <v>1522</v>
      </c>
      <c r="D77" s="221"/>
      <c r="E77" s="221"/>
      <c r="F77" s="222" t="s">
        <v>1523</v>
      </c>
      <c r="G77" s="223"/>
      <c r="H77" s="221"/>
      <c r="I77" s="221"/>
      <c r="J77" s="221" t="s">
        <v>1524</v>
      </c>
      <c r="K77" s="218"/>
    </row>
    <row r="78" spans="2:11" customFormat="1" ht="5.25" customHeight="1">
      <c r="B78" s="217"/>
      <c r="C78" s="224"/>
      <c r="D78" s="224"/>
      <c r="E78" s="224"/>
      <c r="F78" s="224"/>
      <c r="G78" s="225"/>
      <c r="H78" s="224"/>
      <c r="I78" s="224"/>
      <c r="J78" s="224"/>
      <c r="K78" s="218"/>
    </row>
    <row r="79" spans="2:11" customFormat="1" ht="15" customHeight="1">
      <c r="B79" s="217"/>
      <c r="C79" s="206" t="s">
        <v>53</v>
      </c>
      <c r="D79" s="226"/>
      <c r="E79" s="226"/>
      <c r="F79" s="227" t="s">
        <v>1525</v>
      </c>
      <c r="G79" s="228"/>
      <c r="H79" s="206" t="s">
        <v>1526</v>
      </c>
      <c r="I79" s="206" t="s">
        <v>1527</v>
      </c>
      <c r="J79" s="206">
        <v>20</v>
      </c>
      <c r="K79" s="218"/>
    </row>
    <row r="80" spans="2:11" customFormat="1" ht="15" customHeight="1">
      <c r="B80" s="217"/>
      <c r="C80" s="206" t="s">
        <v>1528</v>
      </c>
      <c r="D80" s="206"/>
      <c r="E80" s="206"/>
      <c r="F80" s="227" t="s">
        <v>1525</v>
      </c>
      <c r="G80" s="228"/>
      <c r="H80" s="206" t="s">
        <v>1529</v>
      </c>
      <c r="I80" s="206" t="s">
        <v>1527</v>
      </c>
      <c r="J80" s="206">
        <v>120</v>
      </c>
      <c r="K80" s="218"/>
    </row>
    <row r="81" spans="2:11" customFormat="1" ht="15" customHeight="1">
      <c r="B81" s="229"/>
      <c r="C81" s="206" t="s">
        <v>1530</v>
      </c>
      <c r="D81" s="206"/>
      <c r="E81" s="206"/>
      <c r="F81" s="227" t="s">
        <v>1531</v>
      </c>
      <c r="G81" s="228"/>
      <c r="H81" s="206" t="s">
        <v>1532</v>
      </c>
      <c r="I81" s="206" t="s">
        <v>1527</v>
      </c>
      <c r="J81" s="206">
        <v>50</v>
      </c>
      <c r="K81" s="218"/>
    </row>
    <row r="82" spans="2:11" customFormat="1" ht="15" customHeight="1">
      <c r="B82" s="229"/>
      <c r="C82" s="206" t="s">
        <v>1533</v>
      </c>
      <c r="D82" s="206"/>
      <c r="E82" s="206"/>
      <c r="F82" s="227" t="s">
        <v>1525</v>
      </c>
      <c r="G82" s="228"/>
      <c r="H82" s="206" t="s">
        <v>1534</v>
      </c>
      <c r="I82" s="206" t="s">
        <v>1535</v>
      </c>
      <c r="J82" s="206"/>
      <c r="K82" s="218"/>
    </row>
    <row r="83" spans="2:11" customFormat="1" ht="15" customHeight="1">
      <c r="B83" s="229"/>
      <c r="C83" s="206" t="s">
        <v>1536</v>
      </c>
      <c r="D83" s="206"/>
      <c r="E83" s="206"/>
      <c r="F83" s="227" t="s">
        <v>1531</v>
      </c>
      <c r="G83" s="206"/>
      <c r="H83" s="206" t="s">
        <v>1537</v>
      </c>
      <c r="I83" s="206" t="s">
        <v>1527</v>
      </c>
      <c r="J83" s="206">
        <v>15</v>
      </c>
      <c r="K83" s="218"/>
    </row>
    <row r="84" spans="2:11" customFormat="1" ht="15" customHeight="1">
      <c r="B84" s="229"/>
      <c r="C84" s="206" t="s">
        <v>1538</v>
      </c>
      <c r="D84" s="206"/>
      <c r="E84" s="206"/>
      <c r="F84" s="227" t="s">
        <v>1531</v>
      </c>
      <c r="G84" s="206"/>
      <c r="H84" s="206" t="s">
        <v>1539</v>
      </c>
      <c r="I84" s="206" t="s">
        <v>1527</v>
      </c>
      <c r="J84" s="206">
        <v>15</v>
      </c>
      <c r="K84" s="218"/>
    </row>
    <row r="85" spans="2:11" customFormat="1" ht="15" customHeight="1">
      <c r="B85" s="229"/>
      <c r="C85" s="206" t="s">
        <v>1540</v>
      </c>
      <c r="D85" s="206"/>
      <c r="E85" s="206"/>
      <c r="F85" s="227" t="s">
        <v>1531</v>
      </c>
      <c r="G85" s="206"/>
      <c r="H85" s="206" t="s">
        <v>1541</v>
      </c>
      <c r="I85" s="206" t="s">
        <v>1527</v>
      </c>
      <c r="J85" s="206">
        <v>20</v>
      </c>
      <c r="K85" s="218"/>
    </row>
    <row r="86" spans="2:11" customFormat="1" ht="15" customHeight="1">
      <c r="B86" s="229"/>
      <c r="C86" s="206" t="s">
        <v>1542</v>
      </c>
      <c r="D86" s="206"/>
      <c r="E86" s="206"/>
      <c r="F86" s="227" t="s">
        <v>1531</v>
      </c>
      <c r="G86" s="206"/>
      <c r="H86" s="206" t="s">
        <v>1543</v>
      </c>
      <c r="I86" s="206" t="s">
        <v>1527</v>
      </c>
      <c r="J86" s="206">
        <v>20</v>
      </c>
      <c r="K86" s="218"/>
    </row>
    <row r="87" spans="2:11" customFormat="1" ht="15" customHeight="1">
      <c r="B87" s="229"/>
      <c r="C87" s="206" t="s">
        <v>1544</v>
      </c>
      <c r="D87" s="206"/>
      <c r="E87" s="206"/>
      <c r="F87" s="227" t="s">
        <v>1531</v>
      </c>
      <c r="G87" s="228"/>
      <c r="H87" s="206" t="s">
        <v>1545</v>
      </c>
      <c r="I87" s="206" t="s">
        <v>1527</v>
      </c>
      <c r="J87" s="206">
        <v>50</v>
      </c>
      <c r="K87" s="218"/>
    </row>
    <row r="88" spans="2:11" customFormat="1" ht="15" customHeight="1">
      <c r="B88" s="229"/>
      <c r="C88" s="206" t="s">
        <v>1546</v>
      </c>
      <c r="D88" s="206"/>
      <c r="E88" s="206"/>
      <c r="F88" s="227" t="s">
        <v>1531</v>
      </c>
      <c r="G88" s="228"/>
      <c r="H88" s="206" t="s">
        <v>1547</v>
      </c>
      <c r="I88" s="206" t="s">
        <v>1527</v>
      </c>
      <c r="J88" s="206">
        <v>20</v>
      </c>
      <c r="K88" s="218"/>
    </row>
    <row r="89" spans="2:11" customFormat="1" ht="15" customHeight="1">
      <c r="B89" s="229"/>
      <c r="C89" s="206" t="s">
        <v>1548</v>
      </c>
      <c r="D89" s="206"/>
      <c r="E89" s="206"/>
      <c r="F89" s="227" t="s">
        <v>1531</v>
      </c>
      <c r="G89" s="228"/>
      <c r="H89" s="206" t="s">
        <v>1549</v>
      </c>
      <c r="I89" s="206" t="s">
        <v>1527</v>
      </c>
      <c r="J89" s="206">
        <v>20</v>
      </c>
      <c r="K89" s="218"/>
    </row>
    <row r="90" spans="2:11" customFormat="1" ht="15" customHeight="1">
      <c r="B90" s="229"/>
      <c r="C90" s="206" t="s">
        <v>1550</v>
      </c>
      <c r="D90" s="206"/>
      <c r="E90" s="206"/>
      <c r="F90" s="227" t="s">
        <v>1531</v>
      </c>
      <c r="G90" s="228"/>
      <c r="H90" s="206" t="s">
        <v>1551</v>
      </c>
      <c r="I90" s="206" t="s">
        <v>1527</v>
      </c>
      <c r="J90" s="206">
        <v>50</v>
      </c>
      <c r="K90" s="218"/>
    </row>
    <row r="91" spans="2:11" customFormat="1" ht="15" customHeight="1">
      <c r="B91" s="229"/>
      <c r="C91" s="206" t="s">
        <v>1552</v>
      </c>
      <c r="D91" s="206"/>
      <c r="E91" s="206"/>
      <c r="F91" s="227" t="s">
        <v>1531</v>
      </c>
      <c r="G91" s="228"/>
      <c r="H91" s="206" t="s">
        <v>1552</v>
      </c>
      <c r="I91" s="206" t="s">
        <v>1527</v>
      </c>
      <c r="J91" s="206">
        <v>50</v>
      </c>
      <c r="K91" s="218"/>
    </row>
    <row r="92" spans="2:11" customFormat="1" ht="15" customHeight="1">
      <c r="B92" s="229"/>
      <c r="C92" s="206" t="s">
        <v>1553</v>
      </c>
      <c r="D92" s="206"/>
      <c r="E92" s="206"/>
      <c r="F92" s="227" t="s">
        <v>1531</v>
      </c>
      <c r="G92" s="228"/>
      <c r="H92" s="206" t="s">
        <v>1554</v>
      </c>
      <c r="I92" s="206" t="s">
        <v>1527</v>
      </c>
      <c r="J92" s="206">
        <v>255</v>
      </c>
      <c r="K92" s="218"/>
    </row>
    <row r="93" spans="2:11" customFormat="1" ht="15" customHeight="1">
      <c r="B93" s="229"/>
      <c r="C93" s="206" t="s">
        <v>1555</v>
      </c>
      <c r="D93" s="206"/>
      <c r="E93" s="206"/>
      <c r="F93" s="227" t="s">
        <v>1525</v>
      </c>
      <c r="G93" s="228"/>
      <c r="H93" s="206" t="s">
        <v>1556</v>
      </c>
      <c r="I93" s="206" t="s">
        <v>1557</v>
      </c>
      <c r="J93" s="206"/>
      <c r="K93" s="218"/>
    </row>
    <row r="94" spans="2:11" customFormat="1" ht="15" customHeight="1">
      <c r="B94" s="229"/>
      <c r="C94" s="206" t="s">
        <v>1558</v>
      </c>
      <c r="D94" s="206"/>
      <c r="E94" s="206"/>
      <c r="F94" s="227" t="s">
        <v>1525</v>
      </c>
      <c r="G94" s="228"/>
      <c r="H94" s="206" t="s">
        <v>1559</v>
      </c>
      <c r="I94" s="206" t="s">
        <v>1560</v>
      </c>
      <c r="J94" s="206"/>
      <c r="K94" s="218"/>
    </row>
    <row r="95" spans="2:11" customFormat="1" ht="15" customHeight="1">
      <c r="B95" s="229"/>
      <c r="C95" s="206" t="s">
        <v>1561</v>
      </c>
      <c r="D95" s="206"/>
      <c r="E95" s="206"/>
      <c r="F95" s="227" t="s">
        <v>1525</v>
      </c>
      <c r="G95" s="228"/>
      <c r="H95" s="206" t="s">
        <v>1561</v>
      </c>
      <c r="I95" s="206" t="s">
        <v>1560</v>
      </c>
      <c r="J95" s="206"/>
      <c r="K95" s="218"/>
    </row>
    <row r="96" spans="2:11" customFormat="1" ht="15" customHeight="1">
      <c r="B96" s="229"/>
      <c r="C96" s="206" t="s">
        <v>38</v>
      </c>
      <c r="D96" s="206"/>
      <c r="E96" s="206"/>
      <c r="F96" s="227" t="s">
        <v>1525</v>
      </c>
      <c r="G96" s="228"/>
      <c r="H96" s="206" t="s">
        <v>1562</v>
      </c>
      <c r="I96" s="206" t="s">
        <v>1560</v>
      </c>
      <c r="J96" s="206"/>
      <c r="K96" s="218"/>
    </row>
    <row r="97" spans="2:11" customFormat="1" ht="15" customHeight="1">
      <c r="B97" s="229"/>
      <c r="C97" s="206" t="s">
        <v>48</v>
      </c>
      <c r="D97" s="206"/>
      <c r="E97" s="206"/>
      <c r="F97" s="227" t="s">
        <v>1525</v>
      </c>
      <c r="G97" s="228"/>
      <c r="H97" s="206" t="s">
        <v>1563</v>
      </c>
      <c r="I97" s="206" t="s">
        <v>1560</v>
      </c>
      <c r="J97" s="206"/>
      <c r="K97" s="218"/>
    </row>
    <row r="98" spans="2:11" customFormat="1" ht="15" customHeight="1">
      <c r="B98" s="230"/>
      <c r="C98" s="231"/>
      <c r="D98" s="231"/>
      <c r="E98" s="231"/>
      <c r="F98" s="231"/>
      <c r="G98" s="231"/>
      <c r="H98" s="231"/>
      <c r="I98" s="231"/>
      <c r="J98" s="231"/>
      <c r="K98" s="232"/>
    </row>
    <row r="99" spans="2:11" customFormat="1" ht="18.75" customHeight="1">
      <c r="B99" s="233"/>
      <c r="C99" s="234"/>
      <c r="D99" s="234"/>
      <c r="E99" s="234"/>
      <c r="F99" s="234"/>
      <c r="G99" s="234"/>
      <c r="H99" s="234"/>
      <c r="I99" s="234"/>
      <c r="J99" s="234"/>
      <c r="K99" s="233"/>
    </row>
    <row r="100" spans="2:11" customFormat="1" ht="18.75" customHeight="1">
      <c r="B100" s="213"/>
      <c r="C100" s="213"/>
      <c r="D100" s="213"/>
      <c r="E100" s="213"/>
      <c r="F100" s="213"/>
      <c r="G100" s="213"/>
      <c r="H100" s="213"/>
      <c r="I100" s="213"/>
      <c r="J100" s="213"/>
      <c r="K100" s="213"/>
    </row>
    <row r="101" spans="2:11" customFormat="1" ht="7.5" customHeight="1">
      <c r="B101" s="214"/>
      <c r="C101" s="215"/>
      <c r="D101" s="215"/>
      <c r="E101" s="215"/>
      <c r="F101" s="215"/>
      <c r="G101" s="215"/>
      <c r="H101" s="215"/>
      <c r="I101" s="215"/>
      <c r="J101" s="215"/>
      <c r="K101" s="216"/>
    </row>
    <row r="102" spans="2:11" customFormat="1" ht="45" customHeight="1">
      <c r="B102" s="217"/>
      <c r="C102" s="341" t="s">
        <v>1564</v>
      </c>
      <c r="D102" s="341"/>
      <c r="E102" s="341"/>
      <c r="F102" s="341"/>
      <c r="G102" s="341"/>
      <c r="H102" s="341"/>
      <c r="I102" s="341"/>
      <c r="J102" s="341"/>
      <c r="K102" s="218"/>
    </row>
    <row r="103" spans="2:11" customFormat="1" ht="17.25" customHeight="1">
      <c r="B103" s="217"/>
      <c r="C103" s="219" t="s">
        <v>1519</v>
      </c>
      <c r="D103" s="219"/>
      <c r="E103" s="219"/>
      <c r="F103" s="219" t="s">
        <v>1520</v>
      </c>
      <c r="G103" s="220"/>
      <c r="H103" s="219" t="s">
        <v>54</v>
      </c>
      <c r="I103" s="219" t="s">
        <v>57</v>
      </c>
      <c r="J103" s="219" t="s">
        <v>1521</v>
      </c>
      <c r="K103" s="218"/>
    </row>
    <row r="104" spans="2:11" customFormat="1" ht="17.25" customHeight="1">
      <c r="B104" s="217"/>
      <c r="C104" s="221" t="s">
        <v>1522</v>
      </c>
      <c r="D104" s="221"/>
      <c r="E104" s="221"/>
      <c r="F104" s="222" t="s">
        <v>1523</v>
      </c>
      <c r="G104" s="223"/>
      <c r="H104" s="221"/>
      <c r="I104" s="221"/>
      <c r="J104" s="221" t="s">
        <v>1524</v>
      </c>
      <c r="K104" s="218"/>
    </row>
    <row r="105" spans="2:11" customFormat="1" ht="5.25" customHeight="1">
      <c r="B105" s="217"/>
      <c r="C105" s="219"/>
      <c r="D105" s="219"/>
      <c r="E105" s="219"/>
      <c r="F105" s="219"/>
      <c r="G105" s="235"/>
      <c r="H105" s="219"/>
      <c r="I105" s="219"/>
      <c r="J105" s="219"/>
      <c r="K105" s="218"/>
    </row>
    <row r="106" spans="2:11" customFormat="1" ht="15" customHeight="1">
      <c r="B106" s="217"/>
      <c r="C106" s="206" t="s">
        <v>53</v>
      </c>
      <c r="D106" s="226"/>
      <c r="E106" s="226"/>
      <c r="F106" s="227" t="s">
        <v>1525</v>
      </c>
      <c r="G106" s="206"/>
      <c r="H106" s="206" t="s">
        <v>1565</v>
      </c>
      <c r="I106" s="206" t="s">
        <v>1527</v>
      </c>
      <c r="J106" s="206">
        <v>20</v>
      </c>
      <c r="K106" s="218"/>
    </row>
    <row r="107" spans="2:11" customFormat="1" ht="15" customHeight="1">
      <c r="B107" s="217"/>
      <c r="C107" s="206" t="s">
        <v>1528</v>
      </c>
      <c r="D107" s="206"/>
      <c r="E107" s="206"/>
      <c r="F107" s="227" t="s">
        <v>1525</v>
      </c>
      <c r="G107" s="206"/>
      <c r="H107" s="206" t="s">
        <v>1565</v>
      </c>
      <c r="I107" s="206" t="s">
        <v>1527</v>
      </c>
      <c r="J107" s="206">
        <v>120</v>
      </c>
      <c r="K107" s="218"/>
    </row>
    <row r="108" spans="2:11" customFormat="1" ht="15" customHeight="1">
      <c r="B108" s="229"/>
      <c r="C108" s="206" t="s">
        <v>1530</v>
      </c>
      <c r="D108" s="206"/>
      <c r="E108" s="206"/>
      <c r="F108" s="227" t="s">
        <v>1531</v>
      </c>
      <c r="G108" s="206"/>
      <c r="H108" s="206" t="s">
        <v>1565</v>
      </c>
      <c r="I108" s="206" t="s">
        <v>1527</v>
      </c>
      <c r="J108" s="206">
        <v>50</v>
      </c>
      <c r="K108" s="218"/>
    </row>
    <row r="109" spans="2:11" customFormat="1" ht="15" customHeight="1">
      <c r="B109" s="229"/>
      <c r="C109" s="206" t="s">
        <v>1533</v>
      </c>
      <c r="D109" s="206"/>
      <c r="E109" s="206"/>
      <c r="F109" s="227" t="s">
        <v>1525</v>
      </c>
      <c r="G109" s="206"/>
      <c r="H109" s="206" t="s">
        <v>1565</v>
      </c>
      <c r="I109" s="206" t="s">
        <v>1535</v>
      </c>
      <c r="J109" s="206"/>
      <c r="K109" s="218"/>
    </row>
    <row r="110" spans="2:11" customFormat="1" ht="15" customHeight="1">
      <c r="B110" s="229"/>
      <c r="C110" s="206" t="s">
        <v>1544</v>
      </c>
      <c r="D110" s="206"/>
      <c r="E110" s="206"/>
      <c r="F110" s="227" t="s">
        <v>1531</v>
      </c>
      <c r="G110" s="206"/>
      <c r="H110" s="206" t="s">
        <v>1565</v>
      </c>
      <c r="I110" s="206" t="s">
        <v>1527</v>
      </c>
      <c r="J110" s="206">
        <v>50</v>
      </c>
      <c r="K110" s="218"/>
    </row>
    <row r="111" spans="2:11" customFormat="1" ht="15" customHeight="1">
      <c r="B111" s="229"/>
      <c r="C111" s="206" t="s">
        <v>1552</v>
      </c>
      <c r="D111" s="206"/>
      <c r="E111" s="206"/>
      <c r="F111" s="227" t="s">
        <v>1531</v>
      </c>
      <c r="G111" s="206"/>
      <c r="H111" s="206" t="s">
        <v>1565</v>
      </c>
      <c r="I111" s="206" t="s">
        <v>1527</v>
      </c>
      <c r="J111" s="206">
        <v>50</v>
      </c>
      <c r="K111" s="218"/>
    </row>
    <row r="112" spans="2:11" customFormat="1" ht="15" customHeight="1">
      <c r="B112" s="229"/>
      <c r="C112" s="206" t="s">
        <v>1550</v>
      </c>
      <c r="D112" s="206"/>
      <c r="E112" s="206"/>
      <c r="F112" s="227" t="s">
        <v>1531</v>
      </c>
      <c r="G112" s="206"/>
      <c r="H112" s="206" t="s">
        <v>1565</v>
      </c>
      <c r="I112" s="206" t="s">
        <v>1527</v>
      </c>
      <c r="J112" s="206">
        <v>50</v>
      </c>
      <c r="K112" s="218"/>
    </row>
    <row r="113" spans="2:11" customFormat="1" ht="15" customHeight="1">
      <c r="B113" s="229"/>
      <c r="C113" s="206" t="s">
        <v>53</v>
      </c>
      <c r="D113" s="206"/>
      <c r="E113" s="206"/>
      <c r="F113" s="227" t="s">
        <v>1525</v>
      </c>
      <c r="G113" s="206"/>
      <c r="H113" s="206" t="s">
        <v>1566</v>
      </c>
      <c r="I113" s="206" t="s">
        <v>1527</v>
      </c>
      <c r="J113" s="206">
        <v>20</v>
      </c>
      <c r="K113" s="218"/>
    </row>
    <row r="114" spans="2:11" customFormat="1" ht="15" customHeight="1">
      <c r="B114" s="229"/>
      <c r="C114" s="206" t="s">
        <v>1567</v>
      </c>
      <c r="D114" s="206"/>
      <c r="E114" s="206"/>
      <c r="F114" s="227" t="s">
        <v>1525</v>
      </c>
      <c r="G114" s="206"/>
      <c r="H114" s="206" t="s">
        <v>1568</v>
      </c>
      <c r="I114" s="206" t="s">
        <v>1527</v>
      </c>
      <c r="J114" s="206">
        <v>120</v>
      </c>
      <c r="K114" s="218"/>
    </row>
    <row r="115" spans="2:11" customFormat="1" ht="15" customHeight="1">
      <c r="B115" s="229"/>
      <c r="C115" s="206" t="s">
        <v>38</v>
      </c>
      <c r="D115" s="206"/>
      <c r="E115" s="206"/>
      <c r="F115" s="227" t="s">
        <v>1525</v>
      </c>
      <c r="G115" s="206"/>
      <c r="H115" s="206" t="s">
        <v>1569</v>
      </c>
      <c r="I115" s="206" t="s">
        <v>1560</v>
      </c>
      <c r="J115" s="206"/>
      <c r="K115" s="218"/>
    </row>
    <row r="116" spans="2:11" customFormat="1" ht="15" customHeight="1">
      <c r="B116" s="229"/>
      <c r="C116" s="206" t="s">
        <v>48</v>
      </c>
      <c r="D116" s="206"/>
      <c r="E116" s="206"/>
      <c r="F116" s="227" t="s">
        <v>1525</v>
      </c>
      <c r="G116" s="206"/>
      <c r="H116" s="206" t="s">
        <v>1570</v>
      </c>
      <c r="I116" s="206" t="s">
        <v>1560</v>
      </c>
      <c r="J116" s="206"/>
      <c r="K116" s="218"/>
    </row>
    <row r="117" spans="2:11" customFormat="1" ht="15" customHeight="1">
      <c r="B117" s="229"/>
      <c r="C117" s="206" t="s">
        <v>57</v>
      </c>
      <c r="D117" s="206"/>
      <c r="E117" s="206"/>
      <c r="F117" s="227" t="s">
        <v>1525</v>
      </c>
      <c r="G117" s="206"/>
      <c r="H117" s="206" t="s">
        <v>1571</v>
      </c>
      <c r="I117" s="206" t="s">
        <v>1572</v>
      </c>
      <c r="J117" s="206"/>
      <c r="K117" s="218"/>
    </row>
    <row r="118" spans="2:11" customFormat="1" ht="15" customHeight="1">
      <c r="B118" s="230"/>
      <c r="C118" s="236"/>
      <c r="D118" s="236"/>
      <c r="E118" s="236"/>
      <c r="F118" s="236"/>
      <c r="G118" s="236"/>
      <c r="H118" s="236"/>
      <c r="I118" s="236"/>
      <c r="J118" s="236"/>
      <c r="K118" s="232"/>
    </row>
    <row r="119" spans="2:11" customFormat="1" ht="18.75" customHeight="1">
      <c r="B119" s="237"/>
      <c r="C119" s="238"/>
      <c r="D119" s="238"/>
      <c r="E119" s="238"/>
      <c r="F119" s="239"/>
      <c r="G119" s="238"/>
      <c r="H119" s="238"/>
      <c r="I119" s="238"/>
      <c r="J119" s="238"/>
      <c r="K119" s="237"/>
    </row>
    <row r="120" spans="2:11" customFormat="1" ht="18.75" customHeight="1">
      <c r="B120" s="213"/>
      <c r="C120" s="213"/>
      <c r="D120" s="213"/>
      <c r="E120" s="213"/>
      <c r="F120" s="213"/>
      <c r="G120" s="213"/>
      <c r="H120" s="213"/>
      <c r="I120" s="213"/>
      <c r="J120" s="213"/>
      <c r="K120" s="213"/>
    </row>
    <row r="121" spans="2:11" customFormat="1" ht="7.5" customHeight="1">
      <c r="B121" s="240"/>
      <c r="C121" s="241"/>
      <c r="D121" s="241"/>
      <c r="E121" s="241"/>
      <c r="F121" s="241"/>
      <c r="G121" s="241"/>
      <c r="H121" s="241"/>
      <c r="I121" s="241"/>
      <c r="J121" s="241"/>
      <c r="K121" s="242"/>
    </row>
    <row r="122" spans="2:11" customFormat="1" ht="45" customHeight="1">
      <c r="B122" s="243"/>
      <c r="C122" s="339" t="s">
        <v>1573</v>
      </c>
      <c r="D122" s="339"/>
      <c r="E122" s="339"/>
      <c r="F122" s="339"/>
      <c r="G122" s="339"/>
      <c r="H122" s="339"/>
      <c r="I122" s="339"/>
      <c r="J122" s="339"/>
      <c r="K122" s="244"/>
    </row>
    <row r="123" spans="2:11" customFormat="1" ht="17.25" customHeight="1">
      <c r="B123" s="245"/>
      <c r="C123" s="219" t="s">
        <v>1519</v>
      </c>
      <c r="D123" s="219"/>
      <c r="E123" s="219"/>
      <c r="F123" s="219" t="s">
        <v>1520</v>
      </c>
      <c r="G123" s="220"/>
      <c r="H123" s="219" t="s">
        <v>54</v>
      </c>
      <c r="I123" s="219" t="s">
        <v>57</v>
      </c>
      <c r="J123" s="219" t="s">
        <v>1521</v>
      </c>
      <c r="K123" s="246"/>
    </row>
    <row r="124" spans="2:11" customFormat="1" ht="17.25" customHeight="1">
      <c r="B124" s="245"/>
      <c r="C124" s="221" t="s">
        <v>1522</v>
      </c>
      <c r="D124" s="221"/>
      <c r="E124" s="221"/>
      <c r="F124" s="222" t="s">
        <v>1523</v>
      </c>
      <c r="G124" s="223"/>
      <c r="H124" s="221"/>
      <c r="I124" s="221"/>
      <c r="J124" s="221" t="s">
        <v>1524</v>
      </c>
      <c r="K124" s="246"/>
    </row>
    <row r="125" spans="2:11" customFormat="1" ht="5.25" customHeight="1">
      <c r="B125" s="247"/>
      <c r="C125" s="224"/>
      <c r="D125" s="224"/>
      <c r="E125" s="224"/>
      <c r="F125" s="224"/>
      <c r="G125" s="248"/>
      <c r="H125" s="224"/>
      <c r="I125" s="224"/>
      <c r="J125" s="224"/>
      <c r="K125" s="249"/>
    </row>
    <row r="126" spans="2:11" customFormat="1" ht="15" customHeight="1">
      <c r="B126" s="247"/>
      <c r="C126" s="206" t="s">
        <v>1528</v>
      </c>
      <c r="D126" s="226"/>
      <c r="E126" s="226"/>
      <c r="F126" s="227" t="s">
        <v>1525</v>
      </c>
      <c r="G126" s="206"/>
      <c r="H126" s="206" t="s">
        <v>1565</v>
      </c>
      <c r="I126" s="206" t="s">
        <v>1527</v>
      </c>
      <c r="J126" s="206">
        <v>120</v>
      </c>
      <c r="K126" s="250"/>
    </row>
    <row r="127" spans="2:11" customFormat="1" ht="15" customHeight="1">
      <c r="B127" s="247"/>
      <c r="C127" s="206" t="s">
        <v>1574</v>
      </c>
      <c r="D127" s="206"/>
      <c r="E127" s="206"/>
      <c r="F127" s="227" t="s">
        <v>1525</v>
      </c>
      <c r="G127" s="206"/>
      <c r="H127" s="206" t="s">
        <v>1575</v>
      </c>
      <c r="I127" s="206" t="s">
        <v>1527</v>
      </c>
      <c r="J127" s="206" t="s">
        <v>1576</v>
      </c>
      <c r="K127" s="250"/>
    </row>
    <row r="128" spans="2:11" customFormat="1" ht="15" customHeight="1">
      <c r="B128" s="247"/>
      <c r="C128" s="206" t="s">
        <v>88</v>
      </c>
      <c r="D128" s="206"/>
      <c r="E128" s="206"/>
      <c r="F128" s="227" t="s">
        <v>1525</v>
      </c>
      <c r="G128" s="206"/>
      <c r="H128" s="206" t="s">
        <v>1577</v>
      </c>
      <c r="I128" s="206" t="s">
        <v>1527</v>
      </c>
      <c r="J128" s="206" t="s">
        <v>1576</v>
      </c>
      <c r="K128" s="250"/>
    </row>
    <row r="129" spans="2:11" customFormat="1" ht="15" customHeight="1">
      <c r="B129" s="247"/>
      <c r="C129" s="206" t="s">
        <v>1536</v>
      </c>
      <c r="D129" s="206"/>
      <c r="E129" s="206"/>
      <c r="F129" s="227" t="s">
        <v>1531</v>
      </c>
      <c r="G129" s="206"/>
      <c r="H129" s="206" t="s">
        <v>1537</v>
      </c>
      <c r="I129" s="206" t="s">
        <v>1527</v>
      </c>
      <c r="J129" s="206">
        <v>15</v>
      </c>
      <c r="K129" s="250"/>
    </row>
    <row r="130" spans="2:11" customFormat="1" ht="15" customHeight="1">
      <c r="B130" s="247"/>
      <c r="C130" s="206" t="s">
        <v>1538</v>
      </c>
      <c r="D130" s="206"/>
      <c r="E130" s="206"/>
      <c r="F130" s="227" t="s">
        <v>1531</v>
      </c>
      <c r="G130" s="206"/>
      <c r="H130" s="206" t="s">
        <v>1539</v>
      </c>
      <c r="I130" s="206" t="s">
        <v>1527</v>
      </c>
      <c r="J130" s="206">
        <v>15</v>
      </c>
      <c r="K130" s="250"/>
    </row>
    <row r="131" spans="2:11" customFormat="1" ht="15" customHeight="1">
      <c r="B131" s="247"/>
      <c r="C131" s="206" t="s">
        <v>1540</v>
      </c>
      <c r="D131" s="206"/>
      <c r="E131" s="206"/>
      <c r="F131" s="227" t="s">
        <v>1531</v>
      </c>
      <c r="G131" s="206"/>
      <c r="H131" s="206" t="s">
        <v>1541</v>
      </c>
      <c r="I131" s="206" t="s">
        <v>1527</v>
      </c>
      <c r="J131" s="206">
        <v>20</v>
      </c>
      <c r="K131" s="250"/>
    </row>
    <row r="132" spans="2:11" customFormat="1" ht="15" customHeight="1">
      <c r="B132" s="247"/>
      <c r="C132" s="206" t="s">
        <v>1542</v>
      </c>
      <c r="D132" s="206"/>
      <c r="E132" s="206"/>
      <c r="F132" s="227" t="s">
        <v>1531</v>
      </c>
      <c r="G132" s="206"/>
      <c r="H132" s="206" t="s">
        <v>1543</v>
      </c>
      <c r="I132" s="206" t="s">
        <v>1527</v>
      </c>
      <c r="J132" s="206">
        <v>20</v>
      </c>
      <c r="K132" s="250"/>
    </row>
    <row r="133" spans="2:11" customFormat="1" ht="15" customHeight="1">
      <c r="B133" s="247"/>
      <c r="C133" s="206" t="s">
        <v>1530</v>
      </c>
      <c r="D133" s="206"/>
      <c r="E133" s="206"/>
      <c r="F133" s="227" t="s">
        <v>1531</v>
      </c>
      <c r="G133" s="206"/>
      <c r="H133" s="206" t="s">
        <v>1565</v>
      </c>
      <c r="I133" s="206" t="s">
        <v>1527</v>
      </c>
      <c r="J133" s="206">
        <v>50</v>
      </c>
      <c r="K133" s="250"/>
    </row>
    <row r="134" spans="2:11" customFormat="1" ht="15" customHeight="1">
      <c r="B134" s="247"/>
      <c r="C134" s="206" t="s">
        <v>1544</v>
      </c>
      <c r="D134" s="206"/>
      <c r="E134" s="206"/>
      <c r="F134" s="227" t="s">
        <v>1531</v>
      </c>
      <c r="G134" s="206"/>
      <c r="H134" s="206" t="s">
        <v>1565</v>
      </c>
      <c r="I134" s="206" t="s">
        <v>1527</v>
      </c>
      <c r="J134" s="206">
        <v>50</v>
      </c>
      <c r="K134" s="250"/>
    </row>
    <row r="135" spans="2:11" customFormat="1" ht="15" customHeight="1">
      <c r="B135" s="247"/>
      <c r="C135" s="206" t="s">
        <v>1550</v>
      </c>
      <c r="D135" s="206"/>
      <c r="E135" s="206"/>
      <c r="F135" s="227" t="s">
        <v>1531</v>
      </c>
      <c r="G135" s="206"/>
      <c r="H135" s="206" t="s">
        <v>1565</v>
      </c>
      <c r="I135" s="206" t="s">
        <v>1527</v>
      </c>
      <c r="J135" s="206">
        <v>50</v>
      </c>
      <c r="K135" s="250"/>
    </row>
    <row r="136" spans="2:11" customFormat="1" ht="15" customHeight="1">
      <c r="B136" s="247"/>
      <c r="C136" s="206" t="s">
        <v>1552</v>
      </c>
      <c r="D136" s="206"/>
      <c r="E136" s="206"/>
      <c r="F136" s="227" t="s">
        <v>1531</v>
      </c>
      <c r="G136" s="206"/>
      <c r="H136" s="206" t="s">
        <v>1565</v>
      </c>
      <c r="I136" s="206" t="s">
        <v>1527</v>
      </c>
      <c r="J136" s="206">
        <v>50</v>
      </c>
      <c r="K136" s="250"/>
    </row>
    <row r="137" spans="2:11" customFormat="1" ht="15" customHeight="1">
      <c r="B137" s="247"/>
      <c r="C137" s="206" t="s">
        <v>1553</v>
      </c>
      <c r="D137" s="206"/>
      <c r="E137" s="206"/>
      <c r="F137" s="227" t="s">
        <v>1531</v>
      </c>
      <c r="G137" s="206"/>
      <c r="H137" s="206" t="s">
        <v>1578</v>
      </c>
      <c r="I137" s="206" t="s">
        <v>1527</v>
      </c>
      <c r="J137" s="206">
        <v>255</v>
      </c>
      <c r="K137" s="250"/>
    </row>
    <row r="138" spans="2:11" customFormat="1" ht="15" customHeight="1">
      <c r="B138" s="247"/>
      <c r="C138" s="206" t="s">
        <v>1555</v>
      </c>
      <c r="D138" s="206"/>
      <c r="E138" s="206"/>
      <c r="F138" s="227" t="s">
        <v>1525</v>
      </c>
      <c r="G138" s="206"/>
      <c r="H138" s="206" t="s">
        <v>1579</v>
      </c>
      <c r="I138" s="206" t="s">
        <v>1557</v>
      </c>
      <c r="J138" s="206"/>
      <c r="K138" s="250"/>
    </row>
    <row r="139" spans="2:11" customFormat="1" ht="15" customHeight="1">
      <c r="B139" s="247"/>
      <c r="C139" s="206" t="s">
        <v>1558</v>
      </c>
      <c r="D139" s="206"/>
      <c r="E139" s="206"/>
      <c r="F139" s="227" t="s">
        <v>1525</v>
      </c>
      <c r="G139" s="206"/>
      <c r="H139" s="206" t="s">
        <v>1580</v>
      </c>
      <c r="I139" s="206" t="s">
        <v>1560</v>
      </c>
      <c r="J139" s="206"/>
      <c r="K139" s="250"/>
    </row>
    <row r="140" spans="2:11" customFormat="1" ht="15" customHeight="1">
      <c r="B140" s="247"/>
      <c r="C140" s="206" t="s">
        <v>1561</v>
      </c>
      <c r="D140" s="206"/>
      <c r="E140" s="206"/>
      <c r="F140" s="227" t="s">
        <v>1525</v>
      </c>
      <c r="G140" s="206"/>
      <c r="H140" s="206" t="s">
        <v>1561</v>
      </c>
      <c r="I140" s="206" t="s">
        <v>1560</v>
      </c>
      <c r="J140" s="206"/>
      <c r="K140" s="250"/>
    </row>
    <row r="141" spans="2:11" customFormat="1" ht="15" customHeight="1">
      <c r="B141" s="247"/>
      <c r="C141" s="206" t="s">
        <v>38</v>
      </c>
      <c r="D141" s="206"/>
      <c r="E141" s="206"/>
      <c r="F141" s="227" t="s">
        <v>1525</v>
      </c>
      <c r="G141" s="206"/>
      <c r="H141" s="206" t="s">
        <v>1581</v>
      </c>
      <c r="I141" s="206" t="s">
        <v>1560</v>
      </c>
      <c r="J141" s="206"/>
      <c r="K141" s="250"/>
    </row>
    <row r="142" spans="2:11" customFormat="1" ht="15" customHeight="1">
      <c r="B142" s="247"/>
      <c r="C142" s="206" t="s">
        <v>1582</v>
      </c>
      <c r="D142" s="206"/>
      <c r="E142" s="206"/>
      <c r="F142" s="227" t="s">
        <v>1525</v>
      </c>
      <c r="G142" s="206"/>
      <c r="H142" s="206" t="s">
        <v>1583</v>
      </c>
      <c r="I142" s="206" t="s">
        <v>1560</v>
      </c>
      <c r="J142" s="206"/>
      <c r="K142" s="250"/>
    </row>
    <row r="143" spans="2:11" customFormat="1" ht="15" customHeight="1">
      <c r="B143" s="251"/>
      <c r="C143" s="252"/>
      <c r="D143" s="252"/>
      <c r="E143" s="252"/>
      <c r="F143" s="252"/>
      <c r="G143" s="252"/>
      <c r="H143" s="252"/>
      <c r="I143" s="252"/>
      <c r="J143" s="252"/>
      <c r="K143" s="253"/>
    </row>
    <row r="144" spans="2:11" customFormat="1" ht="18.75" customHeight="1">
      <c r="B144" s="238"/>
      <c r="C144" s="238"/>
      <c r="D144" s="238"/>
      <c r="E144" s="238"/>
      <c r="F144" s="239"/>
      <c r="G144" s="238"/>
      <c r="H144" s="238"/>
      <c r="I144" s="238"/>
      <c r="J144" s="238"/>
      <c r="K144" s="238"/>
    </row>
    <row r="145" spans="2:11" customFormat="1" ht="18.75" customHeight="1">
      <c r="B145" s="213"/>
      <c r="C145" s="213"/>
      <c r="D145" s="213"/>
      <c r="E145" s="213"/>
      <c r="F145" s="213"/>
      <c r="G145" s="213"/>
      <c r="H145" s="213"/>
      <c r="I145" s="213"/>
      <c r="J145" s="213"/>
      <c r="K145" s="213"/>
    </row>
    <row r="146" spans="2:11" customFormat="1" ht="7.5" customHeight="1">
      <c r="B146" s="214"/>
      <c r="C146" s="215"/>
      <c r="D146" s="215"/>
      <c r="E146" s="215"/>
      <c r="F146" s="215"/>
      <c r="G146" s="215"/>
      <c r="H146" s="215"/>
      <c r="I146" s="215"/>
      <c r="J146" s="215"/>
      <c r="K146" s="216"/>
    </row>
    <row r="147" spans="2:11" customFormat="1" ht="45" customHeight="1">
      <c r="B147" s="217"/>
      <c r="C147" s="341" t="s">
        <v>1584</v>
      </c>
      <c r="D147" s="341"/>
      <c r="E147" s="341"/>
      <c r="F147" s="341"/>
      <c r="G147" s="341"/>
      <c r="H147" s="341"/>
      <c r="I147" s="341"/>
      <c r="J147" s="341"/>
      <c r="K147" s="218"/>
    </row>
    <row r="148" spans="2:11" customFormat="1" ht="17.25" customHeight="1">
      <c r="B148" s="217"/>
      <c r="C148" s="219" t="s">
        <v>1519</v>
      </c>
      <c r="D148" s="219"/>
      <c r="E148" s="219"/>
      <c r="F148" s="219" t="s">
        <v>1520</v>
      </c>
      <c r="G148" s="220"/>
      <c r="H148" s="219" t="s">
        <v>54</v>
      </c>
      <c r="I148" s="219" t="s">
        <v>57</v>
      </c>
      <c r="J148" s="219" t="s">
        <v>1521</v>
      </c>
      <c r="K148" s="218"/>
    </row>
    <row r="149" spans="2:11" customFormat="1" ht="17.25" customHeight="1">
      <c r="B149" s="217"/>
      <c r="C149" s="221" t="s">
        <v>1522</v>
      </c>
      <c r="D149" s="221"/>
      <c r="E149" s="221"/>
      <c r="F149" s="222" t="s">
        <v>1523</v>
      </c>
      <c r="G149" s="223"/>
      <c r="H149" s="221"/>
      <c r="I149" s="221"/>
      <c r="J149" s="221" t="s">
        <v>1524</v>
      </c>
      <c r="K149" s="218"/>
    </row>
    <row r="150" spans="2:11" customFormat="1" ht="5.25" customHeight="1">
      <c r="B150" s="229"/>
      <c r="C150" s="224"/>
      <c r="D150" s="224"/>
      <c r="E150" s="224"/>
      <c r="F150" s="224"/>
      <c r="G150" s="225"/>
      <c r="H150" s="224"/>
      <c r="I150" s="224"/>
      <c r="J150" s="224"/>
      <c r="K150" s="250"/>
    </row>
    <row r="151" spans="2:11" customFormat="1" ht="15" customHeight="1">
      <c r="B151" s="229"/>
      <c r="C151" s="254" t="s">
        <v>1528</v>
      </c>
      <c r="D151" s="206"/>
      <c r="E151" s="206"/>
      <c r="F151" s="255" t="s">
        <v>1525</v>
      </c>
      <c r="G151" s="206"/>
      <c r="H151" s="254" t="s">
        <v>1565</v>
      </c>
      <c r="I151" s="254" t="s">
        <v>1527</v>
      </c>
      <c r="J151" s="254">
        <v>120</v>
      </c>
      <c r="K151" s="250"/>
    </row>
    <row r="152" spans="2:11" customFormat="1" ht="15" customHeight="1">
      <c r="B152" s="229"/>
      <c r="C152" s="254" t="s">
        <v>1574</v>
      </c>
      <c r="D152" s="206"/>
      <c r="E152" s="206"/>
      <c r="F152" s="255" t="s">
        <v>1525</v>
      </c>
      <c r="G152" s="206"/>
      <c r="H152" s="254" t="s">
        <v>1585</v>
      </c>
      <c r="I152" s="254" t="s">
        <v>1527</v>
      </c>
      <c r="J152" s="254" t="s">
        <v>1576</v>
      </c>
      <c r="K152" s="250"/>
    </row>
    <row r="153" spans="2:11" customFormat="1" ht="15" customHeight="1">
      <c r="B153" s="229"/>
      <c r="C153" s="254" t="s">
        <v>88</v>
      </c>
      <c r="D153" s="206"/>
      <c r="E153" s="206"/>
      <c r="F153" s="255" t="s">
        <v>1525</v>
      </c>
      <c r="G153" s="206"/>
      <c r="H153" s="254" t="s">
        <v>1586</v>
      </c>
      <c r="I153" s="254" t="s">
        <v>1527</v>
      </c>
      <c r="J153" s="254" t="s">
        <v>1576</v>
      </c>
      <c r="K153" s="250"/>
    </row>
    <row r="154" spans="2:11" customFormat="1" ht="15" customHeight="1">
      <c r="B154" s="229"/>
      <c r="C154" s="254" t="s">
        <v>1530</v>
      </c>
      <c r="D154" s="206"/>
      <c r="E154" s="206"/>
      <c r="F154" s="255" t="s">
        <v>1531</v>
      </c>
      <c r="G154" s="206"/>
      <c r="H154" s="254" t="s">
        <v>1565</v>
      </c>
      <c r="I154" s="254" t="s">
        <v>1527</v>
      </c>
      <c r="J154" s="254">
        <v>50</v>
      </c>
      <c r="K154" s="250"/>
    </row>
    <row r="155" spans="2:11" customFormat="1" ht="15" customHeight="1">
      <c r="B155" s="229"/>
      <c r="C155" s="254" t="s">
        <v>1533</v>
      </c>
      <c r="D155" s="206"/>
      <c r="E155" s="206"/>
      <c r="F155" s="255" t="s">
        <v>1525</v>
      </c>
      <c r="G155" s="206"/>
      <c r="H155" s="254" t="s">
        <v>1565</v>
      </c>
      <c r="I155" s="254" t="s">
        <v>1535</v>
      </c>
      <c r="J155" s="254"/>
      <c r="K155" s="250"/>
    </row>
    <row r="156" spans="2:11" customFormat="1" ht="15" customHeight="1">
      <c r="B156" s="229"/>
      <c r="C156" s="254" t="s">
        <v>1544</v>
      </c>
      <c r="D156" s="206"/>
      <c r="E156" s="206"/>
      <c r="F156" s="255" t="s">
        <v>1531</v>
      </c>
      <c r="G156" s="206"/>
      <c r="H156" s="254" t="s">
        <v>1565</v>
      </c>
      <c r="I156" s="254" t="s">
        <v>1527</v>
      </c>
      <c r="J156" s="254">
        <v>50</v>
      </c>
      <c r="K156" s="250"/>
    </row>
    <row r="157" spans="2:11" customFormat="1" ht="15" customHeight="1">
      <c r="B157" s="229"/>
      <c r="C157" s="254" t="s">
        <v>1552</v>
      </c>
      <c r="D157" s="206"/>
      <c r="E157" s="206"/>
      <c r="F157" s="255" t="s">
        <v>1531</v>
      </c>
      <c r="G157" s="206"/>
      <c r="H157" s="254" t="s">
        <v>1565</v>
      </c>
      <c r="I157" s="254" t="s">
        <v>1527</v>
      </c>
      <c r="J157" s="254">
        <v>50</v>
      </c>
      <c r="K157" s="250"/>
    </row>
    <row r="158" spans="2:11" customFormat="1" ht="15" customHeight="1">
      <c r="B158" s="229"/>
      <c r="C158" s="254" t="s">
        <v>1550</v>
      </c>
      <c r="D158" s="206"/>
      <c r="E158" s="206"/>
      <c r="F158" s="255" t="s">
        <v>1531</v>
      </c>
      <c r="G158" s="206"/>
      <c r="H158" s="254" t="s">
        <v>1565</v>
      </c>
      <c r="I158" s="254" t="s">
        <v>1527</v>
      </c>
      <c r="J158" s="254">
        <v>50</v>
      </c>
      <c r="K158" s="250"/>
    </row>
    <row r="159" spans="2:11" customFormat="1" ht="15" customHeight="1">
      <c r="B159" s="229"/>
      <c r="C159" s="254" t="s">
        <v>122</v>
      </c>
      <c r="D159" s="206"/>
      <c r="E159" s="206"/>
      <c r="F159" s="255" t="s">
        <v>1525</v>
      </c>
      <c r="G159" s="206"/>
      <c r="H159" s="254" t="s">
        <v>1587</v>
      </c>
      <c r="I159" s="254" t="s">
        <v>1527</v>
      </c>
      <c r="J159" s="254" t="s">
        <v>1588</v>
      </c>
      <c r="K159" s="250"/>
    </row>
    <row r="160" spans="2:11" customFormat="1" ht="15" customHeight="1">
      <c r="B160" s="229"/>
      <c r="C160" s="254" t="s">
        <v>1589</v>
      </c>
      <c r="D160" s="206"/>
      <c r="E160" s="206"/>
      <c r="F160" s="255" t="s">
        <v>1525</v>
      </c>
      <c r="G160" s="206"/>
      <c r="H160" s="254" t="s">
        <v>1590</v>
      </c>
      <c r="I160" s="254" t="s">
        <v>1560</v>
      </c>
      <c r="J160" s="254"/>
      <c r="K160" s="250"/>
    </row>
    <row r="161" spans="2:11" customFormat="1" ht="15" customHeight="1">
      <c r="B161" s="256"/>
      <c r="C161" s="236"/>
      <c r="D161" s="236"/>
      <c r="E161" s="236"/>
      <c r="F161" s="236"/>
      <c r="G161" s="236"/>
      <c r="H161" s="236"/>
      <c r="I161" s="236"/>
      <c r="J161" s="236"/>
      <c r="K161" s="257"/>
    </row>
    <row r="162" spans="2:11" customFormat="1" ht="18.75" customHeight="1">
      <c r="B162" s="238"/>
      <c r="C162" s="248"/>
      <c r="D162" s="248"/>
      <c r="E162" s="248"/>
      <c r="F162" s="258"/>
      <c r="G162" s="248"/>
      <c r="H162" s="248"/>
      <c r="I162" s="248"/>
      <c r="J162" s="248"/>
      <c r="K162" s="238"/>
    </row>
    <row r="163" spans="2:11" customFormat="1" ht="18.75" customHeight="1"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</row>
    <row r="164" spans="2:11" customFormat="1" ht="7.5" customHeight="1">
      <c r="B164" s="195"/>
      <c r="C164" s="196"/>
      <c r="D164" s="196"/>
      <c r="E164" s="196"/>
      <c r="F164" s="196"/>
      <c r="G164" s="196"/>
      <c r="H164" s="196"/>
      <c r="I164" s="196"/>
      <c r="J164" s="196"/>
      <c r="K164" s="197"/>
    </row>
    <row r="165" spans="2:11" customFormat="1" ht="45" customHeight="1">
      <c r="B165" s="198"/>
      <c r="C165" s="339" t="s">
        <v>1591</v>
      </c>
      <c r="D165" s="339"/>
      <c r="E165" s="339"/>
      <c r="F165" s="339"/>
      <c r="G165" s="339"/>
      <c r="H165" s="339"/>
      <c r="I165" s="339"/>
      <c r="J165" s="339"/>
      <c r="K165" s="199"/>
    </row>
    <row r="166" spans="2:11" customFormat="1" ht="17.25" customHeight="1">
      <c r="B166" s="198"/>
      <c r="C166" s="219" t="s">
        <v>1519</v>
      </c>
      <c r="D166" s="219"/>
      <c r="E166" s="219"/>
      <c r="F166" s="219" t="s">
        <v>1520</v>
      </c>
      <c r="G166" s="259"/>
      <c r="H166" s="260" t="s">
        <v>54</v>
      </c>
      <c r="I166" s="260" t="s">
        <v>57</v>
      </c>
      <c r="J166" s="219" t="s">
        <v>1521</v>
      </c>
      <c r="K166" s="199"/>
    </row>
    <row r="167" spans="2:11" customFormat="1" ht="17.25" customHeight="1">
      <c r="B167" s="200"/>
      <c r="C167" s="221" t="s">
        <v>1522</v>
      </c>
      <c r="D167" s="221"/>
      <c r="E167" s="221"/>
      <c r="F167" s="222" t="s">
        <v>1523</v>
      </c>
      <c r="G167" s="261"/>
      <c r="H167" s="262"/>
      <c r="I167" s="262"/>
      <c r="J167" s="221" t="s">
        <v>1524</v>
      </c>
      <c r="K167" s="201"/>
    </row>
    <row r="168" spans="2:11" customFormat="1" ht="5.25" customHeight="1">
      <c r="B168" s="229"/>
      <c r="C168" s="224"/>
      <c r="D168" s="224"/>
      <c r="E168" s="224"/>
      <c r="F168" s="224"/>
      <c r="G168" s="225"/>
      <c r="H168" s="224"/>
      <c r="I168" s="224"/>
      <c r="J168" s="224"/>
      <c r="K168" s="250"/>
    </row>
    <row r="169" spans="2:11" customFormat="1" ht="15" customHeight="1">
      <c r="B169" s="229"/>
      <c r="C169" s="206" t="s">
        <v>1528</v>
      </c>
      <c r="D169" s="206"/>
      <c r="E169" s="206"/>
      <c r="F169" s="227" t="s">
        <v>1525</v>
      </c>
      <c r="G169" s="206"/>
      <c r="H169" s="206" t="s">
        <v>1565</v>
      </c>
      <c r="I169" s="206" t="s">
        <v>1527</v>
      </c>
      <c r="J169" s="206">
        <v>120</v>
      </c>
      <c r="K169" s="250"/>
    </row>
    <row r="170" spans="2:11" customFormat="1" ht="15" customHeight="1">
      <c r="B170" s="229"/>
      <c r="C170" s="206" t="s">
        <v>1574</v>
      </c>
      <c r="D170" s="206"/>
      <c r="E170" s="206"/>
      <c r="F170" s="227" t="s">
        <v>1525</v>
      </c>
      <c r="G170" s="206"/>
      <c r="H170" s="206" t="s">
        <v>1575</v>
      </c>
      <c r="I170" s="206" t="s">
        <v>1527</v>
      </c>
      <c r="J170" s="206" t="s">
        <v>1576</v>
      </c>
      <c r="K170" s="250"/>
    </row>
    <row r="171" spans="2:11" customFormat="1" ht="15" customHeight="1">
      <c r="B171" s="229"/>
      <c r="C171" s="206" t="s">
        <v>88</v>
      </c>
      <c r="D171" s="206"/>
      <c r="E171" s="206"/>
      <c r="F171" s="227" t="s">
        <v>1525</v>
      </c>
      <c r="G171" s="206"/>
      <c r="H171" s="206" t="s">
        <v>1592</v>
      </c>
      <c r="I171" s="206" t="s">
        <v>1527</v>
      </c>
      <c r="J171" s="206" t="s">
        <v>1576</v>
      </c>
      <c r="K171" s="250"/>
    </row>
    <row r="172" spans="2:11" customFormat="1" ht="15" customHeight="1">
      <c r="B172" s="229"/>
      <c r="C172" s="206" t="s">
        <v>1530</v>
      </c>
      <c r="D172" s="206"/>
      <c r="E172" s="206"/>
      <c r="F172" s="227" t="s">
        <v>1531</v>
      </c>
      <c r="G172" s="206"/>
      <c r="H172" s="206" t="s">
        <v>1592</v>
      </c>
      <c r="I172" s="206" t="s">
        <v>1527</v>
      </c>
      <c r="J172" s="206">
        <v>50</v>
      </c>
      <c r="K172" s="250"/>
    </row>
    <row r="173" spans="2:11" customFormat="1" ht="15" customHeight="1">
      <c r="B173" s="229"/>
      <c r="C173" s="206" t="s">
        <v>1533</v>
      </c>
      <c r="D173" s="206"/>
      <c r="E173" s="206"/>
      <c r="F173" s="227" t="s">
        <v>1525</v>
      </c>
      <c r="G173" s="206"/>
      <c r="H173" s="206" t="s">
        <v>1592</v>
      </c>
      <c r="I173" s="206" t="s">
        <v>1535</v>
      </c>
      <c r="J173" s="206"/>
      <c r="K173" s="250"/>
    </row>
    <row r="174" spans="2:11" customFormat="1" ht="15" customHeight="1">
      <c r="B174" s="229"/>
      <c r="C174" s="206" t="s">
        <v>1544</v>
      </c>
      <c r="D174" s="206"/>
      <c r="E174" s="206"/>
      <c r="F174" s="227" t="s">
        <v>1531</v>
      </c>
      <c r="G174" s="206"/>
      <c r="H174" s="206" t="s">
        <v>1592</v>
      </c>
      <c r="I174" s="206" t="s">
        <v>1527</v>
      </c>
      <c r="J174" s="206">
        <v>50</v>
      </c>
      <c r="K174" s="250"/>
    </row>
    <row r="175" spans="2:11" customFormat="1" ht="15" customHeight="1">
      <c r="B175" s="229"/>
      <c r="C175" s="206" t="s">
        <v>1552</v>
      </c>
      <c r="D175" s="206"/>
      <c r="E175" s="206"/>
      <c r="F175" s="227" t="s">
        <v>1531</v>
      </c>
      <c r="G175" s="206"/>
      <c r="H175" s="206" t="s">
        <v>1592</v>
      </c>
      <c r="I175" s="206" t="s">
        <v>1527</v>
      </c>
      <c r="J175" s="206">
        <v>50</v>
      </c>
      <c r="K175" s="250"/>
    </row>
    <row r="176" spans="2:11" customFormat="1" ht="15" customHeight="1">
      <c r="B176" s="229"/>
      <c r="C176" s="206" t="s">
        <v>1550</v>
      </c>
      <c r="D176" s="206"/>
      <c r="E176" s="206"/>
      <c r="F176" s="227" t="s">
        <v>1531</v>
      </c>
      <c r="G176" s="206"/>
      <c r="H176" s="206" t="s">
        <v>1592</v>
      </c>
      <c r="I176" s="206" t="s">
        <v>1527</v>
      </c>
      <c r="J176" s="206">
        <v>50</v>
      </c>
      <c r="K176" s="250"/>
    </row>
    <row r="177" spans="2:11" customFormat="1" ht="15" customHeight="1">
      <c r="B177" s="229"/>
      <c r="C177" s="206" t="s">
        <v>133</v>
      </c>
      <c r="D177" s="206"/>
      <c r="E177" s="206"/>
      <c r="F177" s="227" t="s">
        <v>1525</v>
      </c>
      <c r="G177" s="206"/>
      <c r="H177" s="206" t="s">
        <v>1593</v>
      </c>
      <c r="I177" s="206" t="s">
        <v>1594</v>
      </c>
      <c r="J177" s="206"/>
      <c r="K177" s="250"/>
    </row>
    <row r="178" spans="2:11" customFormat="1" ht="15" customHeight="1">
      <c r="B178" s="229"/>
      <c r="C178" s="206" t="s">
        <v>57</v>
      </c>
      <c r="D178" s="206"/>
      <c r="E178" s="206"/>
      <c r="F178" s="227" t="s">
        <v>1525</v>
      </c>
      <c r="G178" s="206"/>
      <c r="H178" s="206" t="s">
        <v>1595</v>
      </c>
      <c r="I178" s="206" t="s">
        <v>1596</v>
      </c>
      <c r="J178" s="206">
        <v>1</v>
      </c>
      <c r="K178" s="250"/>
    </row>
    <row r="179" spans="2:11" customFormat="1" ht="15" customHeight="1">
      <c r="B179" s="229"/>
      <c r="C179" s="206" t="s">
        <v>53</v>
      </c>
      <c r="D179" s="206"/>
      <c r="E179" s="206"/>
      <c r="F179" s="227" t="s">
        <v>1525</v>
      </c>
      <c r="G179" s="206"/>
      <c r="H179" s="206" t="s">
        <v>1597</v>
      </c>
      <c r="I179" s="206" t="s">
        <v>1527</v>
      </c>
      <c r="J179" s="206">
        <v>20</v>
      </c>
      <c r="K179" s="250"/>
    </row>
    <row r="180" spans="2:11" customFormat="1" ht="15" customHeight="1">
      <c r="B180" s="229"/>
      <c r="C180" s="206" t="s">
        <v>54</v>
      </c>
      <c r="D180" s="206"/>
      <c r="E180" s="206"/>
      <c r="F180" s="227" t="s">
        <v>1525</v>
      </c>
      <c r="G180" s="206"/>
      <c r="H180" s="206" t="s">
        <v>1598</v>
      </c>
      <c r="I180" s="206" t="s">
        <v>1527</v>
      </c>
      <c r="J180" s="206">
        <v>255</v>
      </c>
      <c r="K180" s="250"/>
    </row>
    <row r="181" spans="2:11" customFormat="1" ht="15" customHeight="1">
      <c r="B181" s="229"/>
      <c r="C181" s="206" t="s">
        <v>134</v>
      </c>
      <c r="D181" s="206"/>
      <c r="E181" s="206"/>
      <c r="F181" s="227" t="s">
        <v>1525</v>
      </c>
      <c r="G181" s="206"/>
      <c r="H181" s="206" t="s">
        <v>1489</v>
      </c>
      <c r="I181" s="206" t="s">
        <v>1527</v>
      </c>
      <c r="J181" s="206">
        <v>10</v>
      </c>
      <c r="K181" s="250"/>
    </row>
    <row r="182" spans="2:11" customFormat="1" ht="15" customHeight="1">
      <c r="B182" s="229"/>
      <c r="C182" s="206" t="s">
        <v>135</v>
      </c>
      <c r="D182" s="206"/>
      <c r="E182" s="206"/>
      <c r="F182" s="227" t="s">
        <v>1525</v>
      </c>
      <c r="G182" s="206"/>
      <c r="H182" s="206" t="s">
        <v>1599</v>
      </c>
      <c r="I182" s="206" t="s">
        <v>1560</v>
      </c>
      <c r="J182" s="206"/>
      <c r="K182" s="250"/>
    </row>
    <row r="183" spans="2:11" customFormat="1" ht="15" customHeight="1">
      <c r="B183" s="229"/>
      <c r="C183" s="206" t="s">
        <v>1600</v>
      </c>
      <c r="D183" s="206"/>
      <c r="E183" s="206"/>
      <c r="F183" s="227" t="s">
        <v>1525</v>
      </c>
      <c r="G183" s="206"/>
      <c r="H183" s="206" t="s">
        <v>1601</v>
      </c>
      <c r="I183" s="206" t="s">
        <v>1560</v>
      </c>
      <c r="J183" s="206"/>
      <c r="K183" s="250"/>
    </row>
    <row r="184" spans="2:11" customFormat="1" ht="15" customHeight="1">
      <c r="B184" s="229"/>
      <c r="C184" s="206" t="s">
        <v>1589</v>
      </c>
      <c r="D184" s="206"/>
      <c r="E184" s="206"/>
      <c r="F184" s="227" t="s">
        <v>1525</v>
      </c>
      <c r="G184" s="206"/>
      <c r="H184" s="206" t="s">
        <v>1602</v>
      </c>
      <c r="I184" s="206" t="s">
        <v>1560</v>
      </c>
      <c r="J184" s="206"/>
      <c r="K184" s="250"/>
    </row>
    <row r="185" spans="2:11" customFormat="1" ht="15" customHeight="1">
      <c r="B185" s="229"/>
      <c r="C185" s="206" t="s">
        <v>137</v>
      </c>
      <c r="D185" s="206"/>
      <c r="E185" s="206"/>
      <c r="F185" s="227" t="s">
        <v>1531</v>
      </c>
      <c r="G185" s="206"/>
      <c r="H185" s="206" t="s">
        <v>1603</v>
      </c>
      <c r="I185" s="206" t="s">
        <v>1527</v>
      </c>
      <c r="J185" s="206">
        <v>50</v>
      </c>
      <c r="K185" s="250"/>
    </row>
    <row r="186" spans="2:11" customFormat="1" ht="15" customHeight="1">
      <c r="B186" s="229"/>
      <c r="C186" s="206" t="s">
        <v>1604</v>
      </c>
      <c r="D186" s="206"/>
      <c r="E186" s="206"/>
      <c r="F186" s="227" t="s">
        <v>1531</v>
      </c>
      <c r="G186" s="206"/>
      <c r="H186" s="206" t="s">
        <v>1605</v>
      </c>
      <c r="I186" s="206" t="s">
        <v>1606</v>
      </c>
      <c r="J186" s="206"/>
      <c r="K186" s="250"/>
    </row>
    <row r="187" spans="2:11" customFormat="1" ht="15" customHeight="1">
      <c r="B187" s="229"/>
      <c r="C187" s="206" t="s">
        <v>1607</v>
      </c>
      <c r="D187" s="206"/>
      <c r="E187" s="206"/>
      <c r="F187" s="227" t="s">
        <v>1531</v>
      </c>
      <c r="G187" s="206"/>
      <c r="H187" s="206" t="s">
        <v>1608</v>
      </c>
      <c r="I187" s="206" t="s">
        <v>1606</v>
      </c>
      <c r="J187" s="206"/>
      <c r="K187" s="250"/>
    </row>
    <row r="188" spans="2:11" customFormat="1" ht="15" customHeight="1">
      <c r="B188" s="229"/>
      <c r="C188" s="206" t="s">
        <v>1609</v>
      </c>
      <c r="D188" s="206"/>
      <c r="E188" s="206"/>
      <c r="F188" s="227" t="s">
        <v>1531</v>
      </c>
      <c r="G188" s="206"/>
      <c r="H188" s="206" t="s">
        <v>1610</v>
      </c>
      <c r="I188" s="206" t="s">
        <v>1606</v>
      </c>
      <c r="J188" s="206"/>
      <c r="K188" s="250"/>
    </row>
    <row r="189" spans="2:11" customFormat="1" ht="15" customHeight="1">
      <c r="B189" s="229"/>
      <c r="C189" s="263" t="s">
        <v>1611</v>
      </c>
      <c r="D189" s="206"/>
      <c r="E189" s="206"/>
      <c r="F189" s="227" t="s">
        <v>1531</v>
      </c>
      <c r="G189" s="206"/>
      <c r="H189" s="206" t="s">
        <v>1612</v>
      </c>
      <c r="I189" s="206" t="s">
        <v>1613</v>
      </c>
      <c r="J189" s="264" t="s">
        <v>1614</v>
      </c>
      <c r="K189" s="250"/>
    </row>
    <row r="190" spans="2:11" customFormat="1" ht="15" customHeight="1">
      <c r="B190" s="265"/>
      <c r="C190" s="266" t="s">
        <v>1615</v>
      </c>
      <c r="D190" s="267"/>
      <c r="E190" s="267"/>
      <c r="F190" s="268" t="s">
        <v>1531</v>
      </c>
      <c r="G190" s="267"/>
      <c r="H190" s="267" t="s">
        <v>1616</v>
      </c>
      <c r="I190" s="267" t="s">
        <v>1613</v>
      </c>
      <c r="J190" s="269" t="s">
        <v>1614</v>
      </c>
      <c r="K190" s="270"/>
    </row>
    <row r="191" spans="2:11" customFormat="1" ht="15" customHeight="1">
      <c r="B191" s="229"/>
      <c r="C191" s="263" t="s">
        <v>42</v>
      </c>
      <c r="D191" s="206"/>
      <c r="E191" s="206"/>
      <c r="F191" s="227" t="s">
        <v>1525</v>
      </c>
      <c r="G191" s="206"/>
      <c r="H191" s="203" t="s">
        <v>1617</v>
      </c>
      <c r="I191" s="206" t="s">
        <v>1618</v>
      </c>
      <c r="J191" s="206"/>
      <c r="K191" s="250"/>
    </row>
    <row r="192" spans="2:11" customFormat="1" ht="15" customHeight="1">
      <c r="B192" s="229"/>
      <c r="C192" s="263" t="s">
        <v>1619</v>
      </c>
      <c r="D192" s="206"/>
      <c r="E192" s="206"/>
      <c r="F192" s="227" t="s">
        <v>1525</v>
      </c>
      <c r="G192" s="206"/>
      <c r="H192" s="206" t="s">
        <v>1620</v>
      </c>
      <c r="I192" s="206" t="s">
        <v>1560</v>
      </c>
      <c r="J192" s="206"/>
      <c r="K192" s="250"/>
    </row>
    <row r="193" spans="2:11" customFormat="1" ht="15" customHeight="1">
      <c r="B193" s="229"/>
      <c r="C193" s="263" t="s">
        <v>1621</v>
      </c>
      <c r="D193" s="206"/>
      <c r="E193" s="206"/>
      <c r="F193" s="227" t="s">
        <v>1525</v>
      </c>
      <c r="G193" s="206"/>
      <c r="H193" s="206" t="s">
        <v>1622</v>
      </c>
      <c r="I193" s="206" t="s">
        <v>1560</v>
      </c>
      <c r="J193" s="206"/>
      <c r="K193" s="250"/>
    </row>
    <row r="194" spans="2:11" customFormat="1" ht="15" customHeight="1">
      <c r="B194" s="229"/>
      <c r="C194" s="263" t="s">
        <v>1623</v>
      </c>
      <c r="D194" s="206"/>
      <c r="E194" s="206"/>
      <c r="F194" s="227" t="s">
        <v>1531</v>
      </c>
      <c r="G194" s="206"/>
      <c r="H194" s="206" t="s">
        <v>1624</v>
      </c>
      <c r="I194" s="206" t="s">
        <v>1560</v>
      </c>
      <c r="J194" s="206"/>
      <c r="K194" s="250"/>
    </row>
    <row r="195" spans="2:11" customFormat="1" ht="15" customHeight="1">
      <c r="B195" s="256"/>
      <c r="C195" s="271"/>
      <c r="D195" s="236"/>
      <c r="E195" s="236"/>
      <c r="F195" s="236"/>
      <c r="G195" s="236"/>
      <c r="H195" s="236"/>
      <c r="I195" s="236"/>
      <c r="J195" s="236"/>
      <c r="K195" s="257"/>
    </row>
    <row r="196" spans="2:11" customFormat="1" ht="18.75" customHeight="1">
      <c r="B196" s="238"/>
      <c r="C196" s="248"/>
      <c r="D196" s="248"/>
      <c r="E196" s="248"/>
      <c r="F196" s="258"/>
      <c r="G196" s="248"/>
      <c r="H196" s="248"/>
      <c r="I196" s="248"/>
      <c r="J196" s="248"/>
      <c r="K196" s="238"/>
    </row>
    <row r="197" spans="2:11" customFormat="1" ht="18.75" customHeight="1">
      <c r="B197" s="238"/>
      <c r="C197" s="248"/>
      <c r="D197" s="248"/>
      <c r="E197" s="248"/>
      <c r="F197" s="258"/>
      <c r="G197" s="248"/>
      <c r="H197" s="248"/>
      <c r="I197" s="248"/>
      <c r="J197" s="248"/>
      <c r="K197" s="238"/>
    </row>
    <row r="198" spans="2:11" customFormat="1" ht="18.75" customHeight="1">
      <c r="B198" s="213"/>
      <c r="C198" s="213"/>
      <c r="D198" s="213"/>
      <c r="E198" s="213"/>
      <c r="F198" s="213"/>
      <c r="G198" s="213"/>
      <c r="H198" s="213"/>
      <c r="I198" s="213"/>
      <c r="J198" s="213"/>
      <c r="K198" s="213"/>
    </row>
    <row r="199" spans="2:11" customFormat="1" ht="12">
      <c r="B199" s="195"/>
      <c r="C199" s="196"/>
      <c r="D199" s="196"/>
      <c r="E199" s="196"/>
      <c r="F199" s="196"/>
      <c r="G199" s="196"/>
      <c r="H199" s="196"/>
      <c r="I199" s="196"/>
      <c r="J199" s="196"/>
      <c r="K199" s="197"/>
    </row>
    <row r="200" spans="2:11" customFormat="1" ht="22.2">
      <c r="B200" s="198"/>
      <c r="C200" s="339" t="s">
        <v>1625</v>
      </c>
      <c r="D200" s="339"/>
      <c r="E200" s="339"/>
      <c r="F200" s="339"/>
      <c r="G200" s="339"/>
      <c r="H200" s="339"/>
      <c r="I200" s="339"/>
      <c r="J200" s="339"/>
      <c r="K200" s="199"/>
    </row>
    <row r="201" spans="2:11" customFormat="1" ht="25.5" customHeight="1">
      <c r="B201" s="198"/>
      <c r="C201" s="272" t="s">
        <v>1626</v>
      </c>
      <c r="D201" s="272"/>
      <c r="E201" s="272"/>
      <c r="F201" s="272" t="s">
        <v>1627</v>
      </c>
      <c r="G201" s="273"/>
      <c r="H201" s="340" t="s">
        <v>1628</v>
      </c>
      <c r="I201" s="340"/>
      <c r="J201" s="340"/>
      <c r="K201" s="199"/>
    </row>
    <row r="202" spans="2:11" customFormat="1" ht="5.25" customHeight="1">
      <c r="B202" s="229"/>
      <c r="C202" s="224"/>
      <c r="D202" s="224"/>
      <c r="E202" s="224"/>
      <c r="F202" s="224"/>
      <c r="G202" s="248"/>
      <c r="H202" s="224"/>
      <c r="I202" s="224"/>
      <c r="J202" s="224"/>
      <c r="K202" s="250"/>
    </row>
    <row r="203" spans="2:11" customFormat="1" ht="15" customHeight="1">
      <c r="B203" s="229"/>
      <c r="C203" s="206" t="s">
        <v>1618</v>
      </c>
      <c r="D203" s="206"/>
      <c r="E203" s="206"/>
      <c r="F203" s="227" t="s">
        <v>43</v>
      </c>
      <c r="G203" s="206"/>
      <c r="H203" s="338" t="s">
        <v>1629</v>
      </c>
      <c r="I203" s="338"/>
      <c r="J203" s="338"/>
      <c r="K203" s="250"/>
    </row>
    <row r="204" spans="2:11" customFormat="1" ht="15" customHeight="1">
      <c r="B204" s="229"/>
      <c r="C204" s="206"/>
      <c r="D204" s="206"/>
      <c r="E204" s="206"/>
      <c r="F204" s="227" t="s">
        <v>44</v>
      </c>
      <c r="G204" s="206"/>
      <c r="H204" s="338" t="s">
        <v>1630</v>
      </c>
      <c r="I204" s="338"/>
      <c r="J204" s="338"/>
      <c r="K204" s="250"/>
    </row>
    <row r="205" spans="2:11" customFormat="1" ht="15" customHeight="1">
      <c r="B205" s="229"/>
      <c r="C205" s="206"/>
      <c r="D205" s="206"/>
      <c r="E205" s="206"/>
      <c r="F205" s="227" t="s">
        <v>47</v>
      </c>
      <c r="G205" s="206"/>
      <c r="H205" s="338" t="s">
        <v>1631</v>
      </c>
      <c r="I205" s="338"/>
      <c r="J205" s="338"/>
      <c r="K205" s="250"/>
    </row>
    <row r="206" spans="2:11" customFormat="1" ht="15" customHeight="1">
      <c r="B206" s="229"/>
      <c r="C206" s="206"/>
      <c r="D206" s="206"/>
      <c r="E206" s="206"/>
      <c r="F206" s="227" t="s">
        <v>45</v>
      </c>
      <c r="G206" s="206"/>
      <c r="H206" s="338" t="s">
        <v>1632</v>
      </c>
      <c r="I206" s="338"/>
      <c r="J206" s="338"/>
      <c r="K206" s="250"/>
    </row>
    <row r="207" spans="2:11" customFormat="1" ht="15" customHeight="1">
      <c r="B207" s="229"/>
      <c r="C207" s="206"/>
      <c r="D207" s="206"/>
      <c r="E207" s="206"/>
      <c r="F207" s="227" t="s">
        <v>46</v>
      </c>
      <c r="G207" s="206"/>
      <c r="H207" s="338" t="s">
        <v>1633</v>
      </c>
      <c r="I207" s="338"/>
      <c r="J207" s="338"/>
      <c r="K207" s="250"/>
    </row>
    <row r="208" spans="2:11" customFormat="1" ht="15" customHeight="1">
      <c r="B208" s="229"/>
      <c r="C208" s="206"/>
      <c r="D208" s="206"/>
      <c r="E208" s="206"/>
      <c r="F208" s="227"/>
      <c r="G208" s="206"/>
      <c r="H208" s="206"/>
      <c r="I208" s="206"/>
      <c r="J208" s="206"/>
      <c r="K208" s="250"/>
    </row>
    <row r="209" spans="2:11" customFormat="1" ht="15" customHeight="1">
      <c r="B209" s="229"/>
      <c r="C209" s="206" t="s">
        <v>1572</v>
      </c>
      <c r="D209" s="206"/>
      <c r="E209" s="206"/>
      <c r="F209" s="227" t="s">
        <v>79</v>
      </c>
      <c r="G209" s="206"/>
      <c r="H209" s="338" t="s">
        <v>1634</v>
      </c>
      <c r="I209" s="338"/>
      <c r="J209" s="338"/>
      <c r="K209" s="250"/>
    </row>
    <row r="210" spans="2:11" customFormat="1" ht="15" customHeight="1">
      <c r="B210" s="229"/>
      <c r="C210" s="206"/>
      <c r="D210" s="206"/>
      <c r="E210" s="206"/>
      <c r="F210" s="227" t="s">
        <v>1468</v>
      </c>
      <c r="G210" s="206"/>
      <c r="H210" s="338" t="s">
        <v>1469</v>
      </c>
      <c r="I210" s="338"/>
      <c r="J210" s="338"/>
      <c r="K210" s="250"/>
    </row>
    <row r="211" spans="2:11" customFormat="1" ht="15" customHeight="1">
      <c r="B211" s="229"/>
      <c r="C211" s="206"/>
      <c r="D211" s="206"/>
      <c r="E211" s="206"/>
      <c r="F211" s="227" t="s">
        <v>1466</v>
      </c>
      <c r="G211" s="206"/>
      <c r="H211" s="338" t="s">
        <v>1635</v>
      </c>
      <c r="I211" s="338"/>
      <c r="J211" s="338"/>
      <c r="K211" s="250"/>
    </row>
    <row r="212" spans="2:11" customFormat="1" ht="15" customHeight="1">
      <c r="B212" s="274"/>
      <c r="C212" s="206"/>
      <c r="D212" s="206"/>
      <c r="E212" s="206"/>
      <c r="F212" s="227" t="s">
        <v>1470</v>
      </c>
      <c r="G212" s="263"/>
      <c r="H212" s="337" t="s">
        <v>1471</v>
      </c>
      <c r="I212" s="337"/>
      <c r="J212" s="337"/>
      <c r="K212" s="275"/>
    </row>
    <row r="213" spans="2:11" customFormat="1" ht="15" customHeight="1">
      <c r="B213" s="274"/>
      <c r="C213" s="206"/>
      <c r="D213" s="206"/>
      <c r="E213" s="206"/>
      <c r="F213" s="227" t="s">
        <v>1472</v>
      </c>
      <c r="G213" s="263"/>
      <c r="H213" s="337" t="s">
        <v>212</v>
      </c>
      <c r="I213" s="337"/>
      <c r="J213" s="337"/>
      <c r="K213" s="275"/>
    </row>
    <row r="214" spans="2:11" customFormat="1" ht="15" customHeight="1">
      <c r="B214" s="274"/>
      <c r="C214" s="206"/>
      <c r="D214" s="206"/>
      <c r="E214" s="206"/>
      <c r="F214" s="227"/>
      <c r="G214" s="263"/>
      <c r="H214" s="254"/>
      <c r="I214" s="254"/>
      <c r="J214" s="254"/>
      <c r="K214" s="275"/>
    </row>
    <row r="215" spans="2:11" customFormat="1" ht="15" customHeight="1">
      <c r="B215" s="274"/>
      <c r="C215" s="206" t="s">
        <v>1596</v>
      </c>
      <c r="D215" s="206"/>
      <c r="E215" s="206"/>
      <c r="F215" s="227">
        <v>1</v>
      </c>
      <c r="G215" s="263"/>
      <c r="H215" s="337" t="s">
        <v>1636</v>
      </c>
      <c r="I215" s="337"/>
      <c r="J215" s="337"/>
      <c r="K215" s="275"/>
    </row>
    <row r="216" spans="2:11" customFormat="1" ht="15" customHeight="1">
      <c r="B216" s="274"/>
      <c r="C216" s="206"/>
      <c r="D216" s="206"/>
      <c r="E216" s="206"/>
      <c r="F216" s="227">
        <v>2</v>
      </c>
      <c r="G216" s="263"/>
      <c r="H216" s="337" t="s">
        <v>1637</v>
      </c>
      <c r="I216" s="337"/>
      <c r="J216" s="337"/>
      <c r="K216" s="275"/>
    </row>
    <row r="217" spans="2:11" customFormat="1" ht="15" customHeight="1">
      <c r="B217" s="274"/>
      <c r="C217" s="206"/>
      <c r="D217" s="206"/>
      <c r="E217" s="206"/>
      <c r="F217" s="227">
        <v>3</v>
      </c>
      <c r="G217" s="263"/>
      <c r="H217" s="337" t="s">
        <v>1638</v>
      </c>
      <c r="I217" s="337"/>
      <c r="J217" s="337"/>
      <c r="K217" s="275"/>
    </row>
    <row r="218" spans="2:11" customFormat="1" ht="15" customHeight="1">
      <c r="B218" s="274"/>
      <c r="C218" s="206"/>
      <c r="D218" s="206"/>
      <c r="E218" s="206"/>
      <c r="F218" s="227">
        <v>4</v>
      </c>
      <c r="G218" s="263"/>
      <c r="H218" s="337" t="s">
        <v>1639</v>
      </c>
      <c r="I218" s="337"/>
      <c r="J218" s="337"/>
      <c r="K218" s="275"/>
    </row>
    <row r="219" spans="2:11" customFormat="1" ht="12.75" customHeight="1">
      <c r="B219" s="276"/>
      <c r="C219" s="277"/>
      <c r="D219" s="277"/>
      <c r="E219" s="277"/>
      <c r="F219" s="277"/>
      <c r="G219" s="277"/>
      <c r="H219" s="277"/>
      <c r="I219" s="277"/>
      <c r="J219" s="277"/>
      <c r="K219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1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s="1" customFormat="1" ht="12" customHeight="1">
      <c r="B8" s="32"/>
      <c r="D8" s="27" t="s">
        <v>118</v>
      </c>
      <c r="L8" s="32"/>
    </row>
    <row r="9" spans="2:46" s="1" customFormat="1" ht="16.5" customHeight="1">
      <c r="B9" s="32"/>
      <c r="E9" s="326" t="s">
        <v>119</v>
      </c>
      <c r="F9" s="332"/>
      <c r="G9" s="332"/>
      <c r="H9" s="33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31.5.2024</v>
      </c>
      <c r="L12" s="32"/>
    </row>
    <row r="13" spans="2:46" s="1" customFormat="1" ht="10.95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35" t="str">
        <f>'Rekapitulace stavby'!E14</f>
        <v>Vyplň údaj</v>
      </c>
      <c r="F18" s="317"/>
      <c r="G18" s="317"/>
      <c r="H18" s="317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120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5" customHeight="1">
      <c r="B27" s="91"/>
      <c r="E27" s="321" t="s">
        <v>3</v>
      </c>
      <c r="F27" s="321"/>
      <c r="G27" s="321"/>
      <c r="H27" s="321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ROUND(J86,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ROUND((SUM(BE86:BE130)),  2)</f>
        <v>0</v>
      </c>
      <c r="I33" s="93">
        <v>0.21</v>
      </c>
      <c r="J33" s="83">
        <f>ROUND(((SUM(BE86:BE130))*I33),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ROUND((SUM(BF86:BF130)),  2)</f>
        <v>0</v>
      </c>
      <c r="I34" s="93">
        <v>0.12</v>
      </c>
      <c r="J34" s="83">
        <f>ROUND(((SUM(BF86:BF130))*I34),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ROUND((SUM(BG86:BG130)),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ROUND((SUM(BH86:BH130)),  2)</f>
        <v>0</v>
      </c>
      <c r="I36" s="93">
        <v>0.12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ROUND((SUM(BI86:BI130)),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121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16.5" customHeight="1">
      <c r="B48" s="32"/>
      <c r="E48" s="333" t="str">
        <f>E7</f>
        <v>Překladiště a sběrný dvůr TS Bruntál - 0. etapa</v>
      </c>
      <c r="F48" s="334"/>
      <c r="G48" s="334"/>
      <c r="H48" s="334"/>
      <c r="L48" s="32"/>
    </row>
    <row r="49" spans="2:47" s="1" customFormat="1" ht="12" customHeight="1">
      <c r="B49" s="32"/>
      <c r="C49" s="27" t="s">
        <v>118</v>
      </c>
      <c r="L49" s="32"/>
    </row>
    <row r="50" spans="2:47" s="1" customFormat="1" ht="16.5" customHeight="1">
      <c r="B50" s="32"/>
      <c r="E50" s="326" t="str">
        <f>E9</f>
        <v>SO 000 - Všeobecné položky</v>
      </c>
      <c r="F50" s="332"/>
      <c r="G50" s="332"/>
      <c r="H50" s="33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Bruntál</v>
      </c>
      <c r="I52" s="27" t="s">
        <v>23</v>
      </c>
      <c r="J52" s="49" t="str">
        <f>IF(J12="","",J12)</f>
        <v>31.5.2024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TS Bruntál s.ro.</v>
      </c>
      <c r="I54" s="27" t="s">
        <v>31</v>
      </c>
      <c r="J54" s="30" t="str">
        <f>E21</f>
        <v>SHB a.s.</v>
      </c>
      <c r="L54" s="32"/>
    </row>
    <row r="55" spans="2:47" s="1" customFormat="1" ht="15.15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>Ing. Petr Fraš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122</v>
      </c>
      <c r="D57" s="94"/>
      <c r="E57" s="94"/>
      <c r="F57" s="94"/>
      <c r="G57" s="94"/>
      <c r="H57" s="94"/>
      <c r="I57" s="94"/>
      <c r="J57" s="101" t="s">
        <v>123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5" customHeight="1">
      <c r="B59" s="32"/>
      <c r="C59" s="102" t="s">
        <v>70</v>
      </c>
      <c r="J59" s="63">
        <f>J86</f>
        <v>0</v>
      </c>
      <c r="L59" s="32"/>
      <c r="AU59" s="17" t="s">
        <v>124</v>
      </c>
    </row>
    <row r="60" spans="2:47" s="8" customFormat="1" ht="24.9" customHeight="1">
      <c r="B60" s="103"/>
      <c r="D60" s="104" t="s">
        <v>125</v>
      </c>
      <c r="E60" s="105"/>
      <c r="F60" s="105"/>
      <c r="G60" s="105"/>
      <c r="H60" s="105"/>
      <c r="I60" s="105"/>
      <c r="J60" s="106">
        <f>J87</f>
        <v>0</v>
      </c>
      <c r="L60" s="103"/>
    </row>
    <row r="61" spans="2:47" s="9" customFormat="1" ht="19.95" customHeight="1">
      <c r="B61" s="107"/>
      <c r="D61" s="108" t="s">
        <v>126</v>
      </c>
      <c r="E61" s="109"/>
      <c r="F61" s="109"/>
      <c r="G61" s="109"/>
      <c r="H61" s="109"/>
      <c r="I61" s="109"/>
      <c r="J61" s="110">
        <f>J88</f>
        <v>0</v>
      </c>
      <c r="L61" s="107"/>
    </row>
    <row r="62" spans="2:47" s="9" customFormat="1" ht="19.95" customHeight="1">
      <c r="B62" s="107"/>
      <c r="D62" s="108" t="s">
        <v>127</v>
      </c>
      <c r="E62" s="109"/>
      <c r="F62" s="109"/>
      <c r="G62" s="109"/>
      <c r="H62" s="109"/>
      <c r="I62" s="109"/>
      <c r="J62" s="110">
        <f>J97</f>
        <v>0</v>
      </c>
      <c r="L62" s="107"/>
    </row>
    <row r="63" spans="2:47" s="9" customFormat="1" ht="19.95" customHeight="1">
      <c r="B63" s="107"/>
      <c r="D63" s="108" t="s">
        <v>128</v>
      </c>
      <c r="E63" s="109"/>
      <c r="F63" s="109"/>
      <c r="G63" s="109"/>
      <c r="H63" s="109"/>
      <c r="I63" s="109"/>
      <c r="J63" s="110">
        <f>J101</f>
        <v>0</v>
      </c>
      <c r="L63" s="107"/>
    </row>
    <row r="64" spans="2:47" s="9" customFormat="1" ht="19.95" customHeight="1">
      <c r="B64" s="107"/>
      <c r="D64" s="108" t="s">
        <v>129</v>
      </c>
      <c r="E64" s="109"/>
      <c r="F64" s="109"/>
      <c r="G64" s="109"/>
      <c r="H64" s="109"/>
      <c r="I64" s="109"/>
      <c r="J64" s="110">
        <f>J110</f>
        <v>0</v>
      </c>
      <c r="L64" s="107"/>
    </row>
    <row r="65" spans="2:12" s="9" customFormat="1" ht="19.95" customHeight="1">
      <c r="B65" s="107"/>
      <c r="D65" s="108" t="s">
        <v>130</v>
      </c>
      <c r="E65" s="109"/>
      <c r="F65" s="109"/>
      <c r="G65" s="109"/>
      <c r="H65" s="109"/>
      <c r="I65" s="109"/>
      <c r="J65" s="110">
        <f>J117</f>
        <v>0</v>
      </c>
      <c r="L65" s="107"/>
    </row>
    <row r="66" spans="2:12" s="9" customFormat="1" ht="19.95" customHeight="1">
      <c r="B66" s="107"/>
      <c r="D66" s="108" t="s">
        <v>131</v>
      </c>
      <c r="E66" s="109"/>
      <c r="F66" s="109"/>
      <c r="G66" s="109"/>
      <c r="H66" s="109"/>
      <c r="I66" s="109"/>
      <c r="J66" s="110">
        <f>J121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</v>
      </c>
      <c r="F76" s="334"/>
      <c r="G76" s="334"/>
      <c r="H76" s="334"/>
      <c r="L76" s="32"/>
    </row>
    <row r="77" spans="2:12" s="1" customFormat="1" ht="12" customHeight="1">
      <c r="B77" s="32"/>
      <c r="C77" s="27" t="s">
        <v>118</v>
      </c>
      <c r="L77" s="32"/>
    </row>
    <row r="78" spans="2:12" s="1" customFormat="1" ht="16.5" customHeight="1">
      <c r="B78" s="32"/>
      <c r="E78" s="326" t="str">
        <f>E9</f>
        <v>SO 000 - Všeobecné položky</v>
      </c>
      <c r="F78" s="332"/>
      <c r="G78" s="332"/>
      <c r="H78" s="332"/>
      <c r="L78" s="32"/>
    </row>
    <row r="79" spans="2:12" s="1" customFormat="1" ht="6.9" customHeight="1">
      <c r="B79" s="32"/>
      <c r="L79" s="32"/>
    </row>
    <row r="80" spans="2:12" s="1" customFormat="1" ht="12" customHeight="1">
      <c r="B80" s="32"/>
      <c r="C80" s="27" t="s">
        <v>21</v>
      </c>
      <c r="F80" s="25" t="str">
        <f>F12</f>
        <v>Bruntál</v>
      </c>
      <c r="I80" s="27" t="s">
        <v>23</v>
      </c>
      <c r="J80" s="49" t="str">
        <f>IF(J12="","",J12)</f>
        <v>31.5.2024</v>
      </c>
      <c r="L80" s="32"/>
    </row>
    <row r="81" spans="2:65" s="1" customFormat="1" ht="6.9" customHeight="1">
      <c r="B81" s="32"/>
      <c r="L81" s="32"/>
    </row>
    <row r="82" spans="2:65" s="1" customFormat="1" ht="15.15" customHeight="1">
      <c r="B82" s="32"/>
      <c r="C82" s="27" t="s">
        <v>25</v>
      </c>
      <c r="F82" s="25" t="str">
        <f>E15</f>
        <v>TS Bruntál s.ro.</v>
      </c>
      <c r="I82" s="27" t="s">
        <v>31</v>
      </c>
      <c r="J82" s="30" t="str">
        <f>E21</f>
        <v>SHB a.s.</v>
      </c>
      <c r="L82" s="32"/>
    </row>
    <row r="83" spans="2:65" s="1" customFormat="1" ht="15.15" customHeight="1">
      <c r="B83" s="32"/>
      <c r="C83" s="27" t="s">
        <v>29</v>
      </c>
      <c r="F83" s="25" t="str">
        <f>IF(E18="","",E18)</f>
        <v>Vyplň údaj</v>
      </c>
      <c r="I83" s="27" t="s">
        <v>34</v>
      </c>
      <c r="J83" s="30" t="str">
        <f>E24</f>
        <v>Ing. Petr Fraš</v>
      </c>
      <c r="L83" s="32"/>
    </row>
    <row r="84" spans="2:65" s="1" customFormat="1" ht="10.35" customHeight="1">
      <c r="B84" s="32"/>
      <c r="L84" s="32"/>
    </row>
    <row r="85" spans="2:65" s="10" customFormat="1" ht="29.25" customHeight="1">
      <c r="B85" s="111"/>
      <c r="C85" s="112" t="s">
        <v>133</v>
      </c>
      <c r="D85" s="113" t="s">
        <v>57</v>
      </c>
      <c r="E85" s="113" t="s">
        <v>53</v>
      </c>
      <c r="F85" s="113" t="s">
        <v>54</v>
      </c>
      <c r="G85" s="113" t="s">
        <v>134</v>
      </c>
      <c r="H85" s="113" t="s">
        <v>135</v>
      </c>
      <c r="I85" s="113" t="s">
        <v>136</v>
      </c>
      <c r="J85" s="113" t="s">
        <v>123</v>
      </c>
      <c r="K85" s="114" t="s">
        <v>137</v>
      </c>
      <c r="L85" s="111"/>
      <c r="M85" s="56" t="s">
        <v>3</v>
      </c>
      <c r="N85" s="57" t="s">
        <v>42</v>
      </c>
      <c r="O85" s="57" t="s">
        <v>138</v>
      </c>
      <c r="P85" s="57" t="s">
        <v>139</v>
      </c>
      <c r="Q85" s="57" t="s">
        <v>140</v>
      </c>
      <c r="R85" s="57" t="s">
        <v>141</v>
      </c>
      <c r="S85" s="57" t="s">
        <v>142</v>
      </c>
      <c r="T85" s="58" t="s">
        <v>143</v>
      </c>
    </row>
    <row r="86" spans="2:65" s="1" customFormat="1" ht="22.95" customHeight="1">
      <c r="B86" s="32"/>
      <c r="C86" s="61" t="s">
        <v>144</v>
      </c>
      <c r="J86" s="115">
        <f>BK86</f>
        <v>0</v>
      </c>
      <c r="L86" s="32"/>
      <c r="M86" s="59"/>
      <c r="N86" s="50"/>
      <c r="O86" s="50"/>
      <c r="P86" s="116">
        <f>P87</f>
        <v>0</v>
      </c>
      <c r="Q86" s="50"/>
      <c r="R86" s="116">
        <f>R87</f>
        <v>0</v>
      </c>
      <c r="S86" s="50"/>
      <c r="T86" s="117">
        <f>T87</f>
        <v>0</v>
      </c>
      <c r="AT86" s="17" t="s">
        <v>71</v>
      </c>
      <c r="AU86" s="17" t="s">
        <v>124</v>
      </c>
      <c r="BK86" s="118">
        <f>BK87</f>
        <v>0</v>
      </c>
    </row>
    <row r="87" spans="2:65" s="11" customFormat="1" ht="25.95" customHeight="1">
      <c r="B87" s="119"/>
      <c r="D87" s="120" t="s">
        <v>71</v>
      </c>
      <c r="E87" s="121" t="s">
        <v>145</v>
      </c>
      <c r="F87" s="121" t="s">
        <v>145</v>
      </c>
      <c r="I87" s="122"/>
      <c r="J87" s="123">
        <f>BK87</f>
        <v>0</v>
      </c>
      <c r="L87" s="119"/>
      <c r="M87" s="124"/>
      <c r="P87" s="125">
        <f>P88+P97+P101+P110+P117+P121</f>
        <v>0</v>
      </c>
      <c r="R87" s="125">
        <f>R88+R97+R101+R110+R117+R121</f>
        <v>0</v>
      </c>
      <c r="T87" s="126">
        <f>T88+T97+T101+T110+T117+T121</f>
        <v>0</v>
      </c>
      <c r="AR87" s="120" t="s">
        <v>146</v>
      </c>
      <c r="AT87" s="127" t="s">
        <v>71</v>
      </c>
      <c r="AU87" s="127" t="s">
        <v>72</v>
      </c>
      <c r="AY87" s="120" t="s">
        <v>147</v>
      </c>
      <c r="BK87" s="128">
        <f>BK88+BK97+BK101+BK110+BK117+BK121</f>
        <v>0</v>
      </c>
    </row>
    <row r="88" spans="2:65" s="11" customFormat="1" ht="22.95" customHeight="1">
      <c r="B88" s="119"/>
      <c r="D88" s="120" t="s">
        <v>71</v>
      </c>
      <c r="E88" s="129" t="s">
        <v>148</v>
      </c>
      <c r="F88" s="129" t="s">
        <v>149</v>
      </c>
      <c r="I88" s="122"/>
      <c r="J88" s="130">
        <f>BK88</f>
        <v>0</v>
      </c>
      <c r="L88" s="119"/>
      <c r="M88" s="124"/>
      <c r="P88" s="125">
        <f>SUM(P89:P96)</f>
        <v>0</v>
      </c>
      <c r="R88" s="125">
        <f>SUM(R89:R96)</f>
        <v>0</v>
      </c>
      <c r="T88" s="126">
        <f>SUM(T89:T96)</f>
        <v>0</v>
      </c>
      <c r="AR88" s="120" t="s">
        <v>146</v>
      </c>
      <c r="AT88" s="127" t="s">
        <v>71</v>
      </c>
      <c r="AU88" s="127" t="s">
        <v>80</v>
      </c>
      <c r="AY88" s="120" t="s">
        <v>147</v>
      </c>
      <c r="BK88" s="128">
        <f>SUM(BK89:BK96)</f>
        <v>0</v>
      </c>
    </row>
    <row r="89" spans="2:65" s="1" customFormat="1" ht="16.5" customHeight="1">
      <c r="B89" s="131"/>
      <c r="C89" s="132" t="s">
        <v>80</v>
      </c>
      <c r="D89" s="132" t="s">
        <v>150</v>
      </c>
      <c r="E89" s="133" t="s">
        <v>151</v>
      </c>
      <c r="F89" s="134" t="s">
        <v>152</v>
      </c>
      <c r="G89" s="135" t="s">
        <v>153</v>
      </c>
      <c r="H89" s="136">
        <v>1</v>
      </c>
      <c r="I89" s="137"/>
      <c r="J89" s="138">
        <f>ROUND(I89*H89,2)</f>
        <v>0</v>
      </c>
      <c r="K89" s="134" t="s">
        <v>154</v>
      </c>
      <c r="L89" s="32"/>
      <c r="M89" s="139" t="s">
        <v>3</v>
      </c>
      <c r="N89" s="140" t="s">
        <v>43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155</v>
      </c>
      <c r="AT89" s="143" t="s">
        <v>150</v>
      </c>
      <c r="AU89" s="143" t="s">
        <v>82</v>
      </c>
      <c r="AY89" s="17" t="s">
        <v>147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7" t="s">
        <v>80</v>
      </c>
      <c r="BK89" s="144">
        <f>ROUND(I89*H89,2)</f>
        <v>0</v>
      </c>
      <c r="BL89" s="17" t="s">
        <v>155</v>
      </c>
      <c r="BM89" s="143" t="s">
        <v>156</v>
      </c>
    </row>
    <row r="90" spans="2:65" s="1" customFormat="1" ht="38.4">
      <c r="B90" s="32"/>
      <c r="D90" s="145" t="s">
        <v>157</v>
      </c>
      <c r="F90" s="146" t="s">
        <v>158</v>
      </c>
      <c r="I90" s="147"/>
      <c r="L90" s="32"/>
      <c r="M90" s="148"/>
      <c r="T90" s="53"/>
      <c r="AT90" s="17" t="s">
        <v>157</v>
      </c>
      <c r="AU90" s="17" t="s">
        <v>82</v>
      </c>
    </row>
    <row r="91" spans="2:65" s="1" customFormat="1" ht="16.5" customHeight="1">
      <c r="B91" s="131"/>
      <c r="C91" s="132" t="s">
        <v>82</v>
      </c>
      <c r="D91" s="132" t="s">
        <v>150</v>
      </c>
      <c r="E91" s="133" t="s">
        <v>159</v>
      </c>
      <c r="F91" s="134" t="s">
        <v>160</v>
      </c>
      <c r="G91" s="135" t="s">
        <v>161</v>
      </c>
      <c r="H91" s="136">
        <v>1</v>
      </c>
      <c r="I91" s="137"/>
      <c r="J91" s="138">
        <f>ROUND(I91*H91,2)</f>
        <v>0</v>
      </c>
      <c r="K91" s="134" t="s">
        <v>162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155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155</v>
      </c>
      <c r="BM91" s="143" t="s">
        <v>163</v>
      </c>
    </row>
    <row r="92" spans="2:65" s="1" customFormat="1" ht="57.6">
      <c r="B92" s="32"/>
      <c r="D92" s="145" t="s">
        <v>157</v>
      </c>
      <c r="F92" s="146" t="s">
        <v>164</v>
      </c>
      <c r="I92" s="147"/>
      <c r="L92" s="32"/>
      <c r="M92" s="148"/>
      <c r="T92" s="53"/>
      <c r="AT92" s="17" t="s">
        <v>157</v>
      </c>
      <c r="AU92" s="17" t="s">
        <v>82</v>
      </c>
    </row>
    <row r="93" spans="2:65" s="12" customFormat="1">
      <c r="B93" s="149"/>
      <c r="D93" s="145" t="s">
        <v>165</v>
      </c>
      <c r="E93" s="150" t="s">
        <v>3</v>
      </c>
      <c r="F93" s="151" t="s">
        <v>80</v>
      </c>
      <c r="H93" s="152">
        <v>1</v>
      </c>
      <c r="I93" s="153"/>
      <c r="L93" s="149"/>
      <c r="M93" s="154"/>
      <c r="T93" s="155"/>
      <c r="AT93" s="150" t="s">
        <v>165</v>
      </c>
      <c r="AU93" s="150" t="s">
        <v>82</v>
      </c>
      <c r="AV93" s="12" t="s">
        <v>82</v>
      </c>
      <c r="AW93" s="12" t="s">
        <v>33</v>
      </c>
      <c r="AX93" s="12" t="s">
        <v>80</v>
      </c>
      <c r="AY93" s="150" t="s">
        <v>147</v>
      </c>
    </row>
    <row r="94" spans="2:65" s="1" customFormat="1" ht="16.5" customHeight="1">
      <c r="B94" s="131"/>
      <c r="C94" s="132" t="s">
        <v>166</v>
      </c>
      <c r="D94" s="132" t="s">
        <v>150</v>
      </c>
      <c r="E94" s="133" t="s">
        <v>167</v>
      </c>
      <c r="F94" s="134" t="s">
        <v>168</v>
      </c>
      <c r="G94" s="135" t="s">
        <v>161</v>
      </c>
      <c r="H94" s="136">
        <v>1</v>
      </c>
      <c r="I94" s="137"/>
      <c r="J94" s="138">
        <f>ROUND(I94*H94,2)</f>
        <v>0</v>
      </c>
      <c r="K94" s="134" t="s">
        <v>162</v>
      </c>
      <c r="L94" s="32"/>
      <c r="M94" s="139" t="s">
        <v>3</v>
      </c>
      <c r="N94" s="140" t="s">
        <v>43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155</v>
      </c>
      <c r="AT94" s="143" t="s">
        <v>150</v>
      </c>
      <c r="AU94" s="143" t="s">
        <v>82</v>
      </c>
      <c r="AY94" s="17" t="s">
        <v>147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80</v>
      </c>
      <c r="BK94" s="144">
        <f>ROUND(I94*H94,2)</f>
        <v>0</v>
      </c>
      <c r="BL94" s="17" t="s">
        <v>155</v>
      </c>
      <c r="BM94" s="143" t="s">
        <v>169</v>
      </c>
    </row>
    <row r="95" spans="2:65" s="1" customFormat="1" ht="19.2">
      <c r="B95" s="32"/>
      <c r="D95" s="145" t="s">
        <v>157</v>
      </c>
      <c r="F95" s="146" t="s">
        <v>170</v>
      </c>
      <c r="I95" s="147"/>
      <c r="L95" s="32"/>
      <c r="M95" s="148"/>
      <c r="T95" s="53"/>
      <c r="AT95" s="17" t="s">
        <v>157</v>
      </c>
      <c r="AU95" s="17" t="s">
        <v>82</v>
      </c>
    </row>
    <row r="96" spans="2:65" s="12" customFormat="1">
      <c r="B96" s="149"/>
      <c r="D96" s="145" t="s">
        <v>165</v>
      </c>
      <c r="E96" s="150" t="s">
        <v>3</v>
      </c>
      <c r="F96" s="151" t="s">
        <v>80</v>
      </c>
      <c r="H96" s="152">
        <v>1</v>
      </c>
      <c r="I96" s="153"/>
      <c r="L96" s="149"/>
      <c r="M96" s="154"/>
      <c r="T96" s="155"/>
      <c r="AT96" s="150" t="s">
        <v>165</v>
      </c>
      <c r="AU96" s="150" t="s">
        <v>82</v>
      </c>
      <c r="AV96" s="12" t="s">
        <v>82</v>
      </c>
      <c r="AW96" s="12" t="s">
        <v>33</v>
      </c>
      <c r="AX96" s="12" t="s">
        <v>80</v>
      </c>
      <c r="AY96" s="150" t="s">
        <v>147</v>
      </c>
    </row>
    <row r="97" spans="2:65" s="11" customFormat="1" ht="22.95" customHeight="1">
      <c r="B97" s="119"/>
      <c r="D97" s="120" t="s">
        <v>71</v>
      </c>
      <c r="E97" s="129" t="s">
        <v>171</v>
      </c>
      <c r="F97" s="129" t="s">
        <v>172</v>
      </c>
      <c r="I97" s="122"/>
      <c r="J97" s="130">
        <f>BK97</f>
        <v>0</v>
      </c>
      <c r="L97" s="119"/>
      <c r="M97" s="124"/>
      <c r="P97" s="125">
        <f>SUM(P98:P100)</f>
        <v>0</v>
      </c>
      <c r="R97" s="125">
        <f>SUM(R98:R100)</f>
        <v>0</v>
      </c>
      <c r="T97" s="126">
        <f>SUM(T98:T100)</f>
        <v>0</v>
      </c>
      <c r="AR97" s="120" t="s">
        <v>146</v>
      </c>
      <c r="AT97" s="127" t="s">
        <v>71</v>
      </c>
      <c r="AU97" s="127" t="s">
        <v>80</v>
      </c>
      <c r="AY97" s="120" t="s">
        <v>147</v>
      </c>
      <c r="BK97" s="128">
        <f>SUM(BK98:BK100)</f>
        <v>0</v>
      </c>
    </row>
    <row r="98" spans="2:65" s="1" customFormat="1" ht="16.5" customHeight="1">
      <c r="B98" s="131"/>
      <c r="C98" s="132" t="s">
        <v>173</v>
      </c>
      <c r="D98" s="132" t="s">
        <v>150</v>
      </c>
      <c r="E98" s="133" t="s">
        <v>174</v>
      </c>
      <c r="F98" s="134" t="s">
        <v>172</v>
      </c>
      <c r="G98" s="135" t="s">
        <v>161</v>
      </c>
      <c r="H98" s="136">
        <v>1</v>
      </c>
      <c r="I98" s="137"/>
      <c r="J98" s="138">
        <f>ROUND(I98*H98,2)</f>
        <v>0</v>
      </c>
      <c r="K98" s="134" t="s">
        <v>154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155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155</v>
      </c>
      <c r="BM98" s="143" t="s">
        <v>175</v>
      </c>
    </row>
    <row r="99" spans="2:65" s="1" customFormat="1" ht="76.8">
      <c r="B99" s="32"/>
      <c r="D99" s="145" t="s">
        <v>157</v>
      </c>
      <c r="F99" s="146" t="s">
        <v>176</v>
      </c>
      <c r="I99" s="147"/>
      <c r="L99" s="32"/>
      <c r="M99" s="148"/>
      <c r="T99" s="53"/>
      <c r="AT99" s="17" t="s">
        <v>157</v>
      </c>
      <c r="AU99" s="17" t="s">
        <v>82</v>
      </c>
    </row>
    <row r="100" spans="2:65" s="12" customFormat="1">
      <c r="B100" s="149"/>
      <c r="D100" s="145" t="s">
        <v>165</v>
      </c>
      <c r="E100" s="150" t="s">
        <v>3</v>
      </c>
      <c r="F100" s="151" t="s">
        <v>80</v>
      </c>
      <c r="H100" s="152">
        <v>1</v>
      </c>
      <c r="I100" s="153"/>
      <c r="L100" s="149"/>
      <c r="M100" s="154"/>
      <c r="T100" s="155"/>
      <c r="AT100" s="150" t="s">
        <v>165</v>
      </c>
      <c r="AU100" s="150" t="s">
        <v>82</v>
      </c>
      <c r="AV100" s="12" t="s">
        <v>82</v>
      </c>
      <c r="AW100" s="12" t="s">
        <v>33</v>
      </c>
      <c r="AX100" s="12" t="s">
        <v>80</v>
      </c>
      <c r="AY100" s="150" t="s">
        <v>147</v>
      </c>
    </row>
    <row r="101" spans="2:65" s="11" customFormat="1" ht="22.95" customHeight="1">
      <c r="B101" s="119"/>
      <c r="D101" s="120" t="s">
        <v>71</v>
      </c>
      <c r="E101" s="129" t="s">
        <v>177</v>
      </c>
      <c r="F101" s="129" t="s">
        <v>178</v>
      </c>
      <c r="I101" s="122"/>
      <c r="J101" s="130">
        <f>BK101</f>
        <v>0</v>
      </c>
      <c r="L101" s="119"/>
      <c r="M101" s="124"/>
      <c r="P101" s="125">
        <f>SUM(P102:P109)</f>
        <v>0</v>
      </c>
      <c r="R101" s="125">
        <f>SUM(R102:R109)</f>
        <v>0</v>
      </c>
      <c r="T101" s="126">
        <f>SUM(T102:T109)</f>
        <v>0</v>
      </c>
      <c r="AR101" s="120" t="s">
        <v>146</v>
      </c>
      <c r="AT101" s="127" t="s">
        <v>71</v>
      </c>
      <c r="AU101" s="127" t="s">
        <v>80</v>
      </c>
      <c r="AY101" s="120" t="s">
        <v>147</v>
      </c>
      <c r="BK101" s="128">
        <f>SUM(BK102:BK109)</f>
        <v>0</v>
      </c>
    </row>
    <row r="102" spans="2:65" s="1" customFormat="1" ht="16.5" customHeight="1">
      <c r="B102" s="131"/>
      <c r="C102" s="132" t="s">
        <v>146</v>
      </c>
      <c r="D102" s="132" t="s">
        <v>150</v>
      </c>
      <c r="E102" s="133" t="s">
        <v>179</v>
      </c>
      <c r="F102" s="134" t="s">
        <v>178</v>
      </c>
      <c r="G102" s="135" t="s">
        <v>161</v>
      </c>
      <c r="H102" s="136">
        <v>1</v>
      </c>
      <c r="I102" s="137"/>
      <c r="J102" s="138">
        <f>ROUND(I102*H102,2)</f>
        <v>0</v>
      </c>
      <c r="K102" s="134" t="s">
        <v>154</v>
      </c>
      <c r="L102" s="32"/>
      <c r="M102" s="139" t="s">
        <v>3</v>
      </c>
      <c r="N102" s="140" t="s">
        <v>43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155</v>
      </c>
      <c r="AT102" s="143" t="s">
        <v>150</v>
      </c>
      <c r="AU102" s="143" t="s">
        <v>82</v>
      </c>
      <c r="AY102" s="17" t="s">
        <v>147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80</v>
      </c>
      <c r="BK102" s="144">
        <f>ROUND(I102*H102,2)</f>
        <v>0</v>
      </c>
      <c r="BL102" s="17" t="s">
        <v>155</v>
      </c>
      <c r="BM102" s="143" t="s">
        <v>180</v>
      </c>
    </row>
    <row r="103" spans="2:65" s="1" customFormat="1" ht="28.8">
      <c r="B103" s="32"/>
      <c r="D103" s="145" t="s">
        <v>157</v>
      </c>
      <c r="F103" s="146" t="s">
        <v>181</v>
      </c>
      <c r="I103" s="147"/>
      <c r="L103" s="32"/>
      <c r="M103" s="148"/>
      <c r="T103" s="53"/>
      <c r="AT103" s="17" t="s">
        <v>157</v>
      </c>
      <c r="AU103" s="17" t="s">
        <v>82</v>
      </c>
    </row>
    <row r="104" spans="2:65" s="12" customFormat="1">
      <c r="B104" s="149"/>
      <c r="D104" s="145" t="s">
        <v>165</v>
      </c>
      <c r="E104" s="150" t="s">
        <v>3</v>
      </c>
      <c r="F104" s="151" t="s">
        <v>80</v>
      </c>
      <c r="H104" s="152">
        <v>1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80</v>
      </c>
      <c r="AY104" s="150" t="s">
        <v>147</v>
      </c>
    </row>
    <row r="105" spans="2:65" s="1" customFormat="1" ht="16.5" customHeight="1">
      <c r="B105" s="131"/>
      <c r="C105" s="132" t="s">
        <v>182</v>
      </c>
      <c r="D105" s="132" t="s">
        <v>150</v>
      </c>
      <c r="E105" s="133" t="s">
        <v>183</v>
      </c>
      <c r="F105" s="134" t="s">
        <v>184</v>
      </c>
      <c r="G105" s="135" t="s">
        <v>153</v>
      </c>
      <c r="H105" s="136">
        <v>1</v>
      </c>
      <c r="I105" s="137"/>
      <c r="J105" s="138">
        <f>ROUND(I105*H105,2)</f>
        <v>0</v>
      </c>
      <c r="K105" s="134" t="s">
        <v>154</v>
      </c>
      <c r="L105" s="32"/>
      <c r="M105" s="139" t="s">
        <v>3</v>
      </c>
      <c r="N105" s="140" t="s">
        <v>43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155</v>
      </c>
      <c r="AT105" s="143" t="s">
        <v>150</v>
      </c>
      <c r="AU105" s="143" t="s">
        <v>82</v>
      </c>
      <c r="AY105" s="17" t="s">
        <v>147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80</v>
      </c>
      <c r="BK105" s="144">
        <f>ROUND(I105*H105,2)</f>
        <v>0</v>
      </c>
      <c r="BL105" s="17" t="s">
        <v>155</v>
      </c>
      <c r="BM105" s="143" t="s">
        <v>185</v>
      </c>
    </row>
    <row r="106" spans="2:65" s="1" customFormat="1" ht="28.8">
      <c r="B106" s="32"/>
      <c r="D106" s="145" t="s">
        <v>157</v>
      </c>
      <c r="F106" s="146" t="s">
        <v>186</v>
      </c>
      <c r="I106" s="147"/>
      <c r="L106" s="32"/>
      <c r="M106" s="148"/>
      <c r="T106" s="53"/>
      <c r="AT106" s="17" t="s">
        <v>157</v>
      </c>
      <c r="AU106" s="17" t="s">
        <v>82</v>
      </c>
    </row>
    <row r="107" spans="2:65" s="1" customFormat="1" ht="16.5" customHeight="1">
      <c r="B107" s="131"/>
      <c r="C107" s="132" t="s">
        <v>187</v>
      </c>
      <c r="D107" s="132" t="s">
        <v>150</v>
      </c>
      <c r="E107" s="133" t="s">
        <v>188</v>
      </c>
      <c r="F107" s="134" t="s">
        <v>189</v>
      </c>
      <c r="G107" s="135" t="s">
        <v>161</v>
      </c>
      <c r="H107" s="136">
        <v>1</v>
      </c>
      <c r="I107" s="137"/>
      <c r="J107" s="138">
        <f>ROUND(I107*H107,2)</f>
        <v>0</v>
      </c>
      <c r="K107" s="134" t="s">
        <v>154</v>
      </c>
      <c r="L107" s="32"/>
      <c r="M107" s="139" t="s">
        <v>3</v>
      </c>
      <c r="N107" s="140" t="s">
        <v>43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155</v>
      </c>
      <c r="AT107" s="143" t="s">
        <v>150</v>
      </c>
      <c r="AU107" s="143" t="s">
        <v>82</v>
      </c>
      <c r="AY107" s="17" t="s">
        <v>147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80</v>
      </c>
      <c r="BK107" s="144">
        <f>ROUND(I107*H107,2)</f>
        <v>0</v>
      </c>
      <c r="BL107" s="17" t="s">
        <v>155</v>
      </c>
      <c r="BM107" s="143" t="s">
        <v>190</v>
      </c>
    </row>
    <row r="108" spans="2:65" s="1" customFormat="1" ht="28.8">
      <c r="B108" s="32"/>
      <c r="D108" s="145" t="s">
        <v>157</v>
      </c>
      <c r="F108" s="146" t="s">
        <v>191</v>
      </c>
      <c r="I108" s="147"/>
      <c r="L108" s="32"/>
      <c r="M108" s="148"/>
      <c r="T108" s="53"/>
      <c r="AT108" s="17" t="s">
        <v>157</v>
      </c>
      <c r="AU108" s="17" t="s">
        <v>82</v>
      </c>
    </row>
    <row r="109" spans="2:65" s="12" customFormat="1">
      <c r="B109" s="149"/>
      <c r="D109" s="145" t="s">
        <v>165</v>
      </c>
      <c r="E109" s="150" t="s">
        <v>3</v>
      </c>
      <c r="F109" s="151" t="s">
        <v>80</v>
      </c>
      <c r="H109" s="152">
        <v>1</v>
      </c>
      <c r="I109" s="153"/>
      <c r="L109" s="149"/>
      <c r="M109" s="154"/>
      <c r="T109" s="155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1" customFormat="1" ht="22.95" customHeight="1">
      <c r="B110" s="119"/>
      <c r="D110" s="120" t="s">
        <v>71</v>
      </c>
      <c r="E110" s="129" t="s">
        <v>192</v>
      </c>
      <c r="F110" s="129" t="s">
        <v>193</v>
      </c>
      <c r="I110" s="122"/>
      <c r="J110" s="130">
        <f>BK110</f>
        <v>0</v>
      </c>
      <c r="L110" s="119"/>
      <c r="M110" s="124"/>
      <c r="P110" s="125">
        <f>SUM(P111:P116)</f>
        <v>0</v>
      </c>
      <c r="R110" s="125">
        <f>SUM(R111:R116)</f>
        <v>0</v>
      </c>
      <c r="T110" s="126">
        <f>SUM(T111:T116)</f>
        <v>0</v>
      </c>
      <c r="AR110" s="120" t="s">
        <v>146</v>
      </c>
      <c r="AT110" s="127" t="s">
        <v>71</v>
      </c>
      <c r="AU110" s="127" t="s">
        <v>80</v>
      </c>
      <c r="AY110" s="120" t="s">
        <v>147</v>
      </c>
      <c r="BK110" s="128">
        <f>SUM(BK111:BK116)</f>
        <v>0</v>
      </c>
    </row>
    <row r="111" spans="2:65" s="1" customFormat="1" ht="16.5" customHeight="1">
      <c r="B111" s="131"/>
      <c r="C111" s="132" t="s">
        <v>194</v>
      </c>
      <c r="D111" s="132" t="s">
        <v>150</v>
      </c>
      <c r="E111" s="133" t="s">
        <v>195</v>
      </c>
      <c r="F111" s="134" t="s">
        <v>196</v>
      </c>
      <c r="G111" s="135" t="s">
        <v>161</v>
      </c>
      <c r="H111" s="136">
        <v>1</v>
      </c>
      <c r="I111" s="137"/>
      <c r="J111" s="138">
        <f>ROUND(I111*H111,2)</f>
        <v>0</v>
      </c>
      <c r="K111" s="134" t="s">
        <v>154</v>
      </c>
      <c r="L111" s="32"/>
      <c r="M111" s="139" t="s">
        <v>3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155</v>
      </c>
      <c r="AT111" s="143" t="s">
        <v>150</v>
      </c>
      <c r="AU111" s="143" t="s">
        <v>82</v>
      </c>
      <c r="AY111" s="17" t="s">
        <v>147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80</v>
      </c>
      <c r="BK111" s="144">
        <f>ROUND(I111*H111,2)</f>
        <v>0</v>
      </c>
      <c r="BL111" s="17" t="s">
        <v>155</v>
      </c>
      <c r="BM111" s="143" t="s">
        <v>197</v>
      </c>
    </row>
    <row r="112" spans="2:65" s="1" customFormat="1" ht="28.8">
      <c r="B112" s="32"/>
      <c r="D112" s="145" t="s">
        <v>157</v>
      </c>
      <c r="F112" s="146" t="s">
        <v>198</v>
      </c>
      <c r="I112" s="147"/>
      <c r="L112" s="32"/>
      <c r="M112" s="148"/>
      <c r="T112" s="53"/>
      <c r="AT112" s="17" t="s">
        <v>157</v>
      </c>
      <c r="AU112" s="17" t="s">
        <v>82</v>
      </c>
    </row>
    <row r="113" spans="2:65" s="12" customFormat="1">
      <c r="B113" s="149"/>
      <c r="D113" s="145" t="s">
        <v>165</v>
      </c>
      <c r="E113" s="150" t="s">
        <v>3</v>
      </c>
      <c r="F113" s="151" t="s">
        <v>80</v>
      </c>
      <c r="H113" s="152">
        <v>1</v>
      </c>
      <c r="I113" s="153"/>
      <c r="L113" s="149"/>
      <c r="M113" s="154"/>
      <c r="T113" s="155"/>
      <c r="AT113" s="150" t="s">
        <v>165</v>
      </c>
      <c r="AU113" s="150" t="s">
        <v>82</v>
      </c>
      <c r="AV113" s="12" t="s">
        <v>82</v>
      </c>
      <c r="AW113" s="12" t="s">
        <v>33</v>
      </c>
      <c r="AX113" s="12" t="s">
        <v>80</v>
      </c>
      <c r="AY113" s="150" t="s">
        <v>147</v>
      </c>
    </row>
    <row r="114" spans="2:65" s="1" customFormat="1" ht="16.5" customHeight="1">
      <c r="B114" s="131"/>
      <c r="C114" s="132" t="s">
        <v>199</v>
      </c>
      <c r="D114" s="132" t="s">
        <v>150</v>
      </c>
      <c r="E114" s="133" t="s">
        <v>200</v>
      </c>
      <c r="F114" s="134" t="s">
        <v>201</v>
      </c>
      <c r="G114" s="135" t="s">
        <v>161</v>
      </c>
      <c r="H114" s="136">
        <v>1</v>
      </c>
      <c r="I114" s="137"/>
      <c r="J114" s="138">
        <f>ROUND(I114*H114,2)</f>
        <v>0</v>
      </c>
      <c r="K114" s="134" t="s">
        <v>154</v>
      </c>
      <c r="L114" s="32"/>
      <c r="M114" s="139" t="s">
        <v>3</v>
      </c>
      <c r="N114" s="140" t="s">
        <v>43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155</v>
      </c>
      <c r="AT114" s="143" t="s">
        <v>150</v>
      </c>
      <c r="AU114" s="143" t="s">
        <v>82</v>
      </c>
      <c r="AY114" s="17" t="s">
        <v>147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80</v>
      </c>
      <c r="BK114" s="144">
        <f>ROUND(I114*H114,2)</f>
        <v>0</v>
      </c>
      <c r="BL114" s="17" t="s">
        <v>155</v>
      </c>
      <c r="BM114" s="143" t="s">
        <v>202</v>
      </c>
    </row>
    <row r="115" spans="2:65" s="1" customFormat="1" ht="28.8">
      <c r="B115" s="32"/>
      <c r="D115" s="145" t="s">
        <v>157</v>
      </c>
      <c r="F115" s="146" t="s">
        <v>203</v>
      </c>
      <c r="I115" s="147"/>
      <c r="L115" s="32"/>
      <c r="M115" s="148"/>
      <c r="T115" s="53"/>
      <c r="AT115" s="17" t="s">
        <v>157</v>
      </c>
      <c r="AU115" s="17" t="s">
        <v>82</v>
      </c>
    </row>
    <row r="116" spans="2:65" s="12" customFormat="1">
      <c r="B116" s="149"/>
      <c r="D116" s="145" t="s">
        <v>165</v>
      </c>
      <c r="E116" s="150" t="s">
        <v>3</v>
      </c>
      <c r="F116" s="151" t="s">
        <v>80</v>
      </c>
      <c r="H116" s="152">
        <v>1</v>
      </c>
      <c r="I116" s="153"/>
      <c r="L116" s="149"/>
      <c r="M116" s="154"/>
      <c r="T116" s="155"/>
      <c r="AT116" s="150" t="s">
        <v>165</v>
      </c>
      <c r="AU116" s="150" t="s">
        <v>82</v>
      </c>
      <c r="AV116" s="12" t="s">
        <v>82</v>
      </c>
      <c r="AW116" s="12" t="s">
        <v>33</v>
      </c>
      <c r="AX116" s="12" t="s">
        <v>80</v>
      </c>
      <c r="AY116" s="150" t="s">
        <v>147</v>
      </c>
    </row>
    <row r="117" spans="2:65" s="11" customFormat="1" ht="22.95" customHeight="1">
      <c r="B117" s="119"/>
      <c r="D117" s="120" t="s">
        <v>71</v>
      </c>
      <c r="E117" s="129" t="s">
        <v>204</v>
      </c>
      <c r="F117" s="129" t="s">
        <v>205</v>
      </c>
      <c r="I117" s="122"/>
      <c r="J117" s="130">
        <f>BK117</f>
        <v>0</v>
      </c>
      <c r="L117" s="119"/>
      <c r="M117" s="124"/>
      <c r="P117" s="125">
        <f>SUM(P118:P120)</f>
        <v>0</v>
      </c>
      <c r="R117" s="125">
        <f>SUM(R118:R120)</f>
        <v>0</v>
      </c>
      <c r="T117" s="126">
        <f>SUM(T118:T120)</f>
        <v>0</v>
      </c>
      <c r="AR117" s="120" t="s">
        <v>146</v>
      </c>
      <c r="AT117" s="127" t="s">
        <v>71</v>
      </c>
      <c r="AU117" s="127" t="s">
        <v>80</v>
      </c>
      <c r="AY117" s="120" t="s">
        <v>147</v>
      </c>
      <c r="BK117" s="128">
        <f>SUM(BK118:BK120)</f>
        <v>0</v>
      </c>
    </row>
    <row r="118" spans="2:65" s="1" customFormat="1" ht="16.5" customHeight="1">
      <c r="B118" s="131"/>
      <c r="C118" s="132" t="s">
        <v>206</v>
      </c>
      <c r="D118" s="132" t="s">
        <v>150</v>
      </c>
      <c r="E118" s="133" t="s">
        <v>207</v>
      </c>
      <c r="F118" s="134" t="s">
        <v>208</v>
      </c>
      <c r="G118" s="135" t="s">
        <v>161</v>
      </c>
      <c r="H118" s="136">
        <v>1</v>
      </c>
      <c r="I118" s="137"/>
      <c r="J118" s="138">
        <f>ROUND(I118*H118,2)</f>
        <v>0</v>
      </c>
      <c r="K118" s="134" t="s">
        <v>154</v>
      </c>
      <c r="L118" s="32"/>
      <c r="M118" s="139" t="s">
        <v>3</v>
      </c>
      <c r="N118" s="140" t="s">
        <v>43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155</v>
      </c>
      <c r="AT118" s="143" t="s">
        <v>150</v>
      </c>
      <c r="AU118" s="143" t="s">
        <v>82</v>
      </c>
      <c r="AY118" s="17" t="s">
        <v>147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80</v>
      </c>
      <c r="BK118" s="144">
        <f>ROUND(I118*H118,2)</f>
        <v>0</v>
      </c>
      <c r="BL118" s="17" t="s">
        <v>155</v>
      </c>
      <c r="BM118" s="143" t="s">
        <v>209</v>
      </c>
    </row>
    <row r="119" spans="2:65" s="1" customFormat="1" ht="48">
      <c r="B119" s="32"/>
      <c r="D119" s="145" t="s">
        <v>157</v>
      </c>
      <c r="F119" s="146" t="s">
        <v>210</v>
      </c>
      <c r="I119" s="147"/>
      <c r="L119" s="32"/>
      <c r="M119" s="148"/>
      <c r="T119" s="53"/>
      <c r="AT119" s="17" t="s">
        <v>157</v>
      </c>
      <c r="AU119" s="17" t="s">
        <v>82</v>
      </c>
    </row>
    <row r="120" spans="2:65" s="12" customFormat="1">
      <c r="B120" s="149"/>
      <c r="D120" s="145" t="s">
        <v>165</v>
      </c>
      <c r="E120" s="150" t="s">
        <v>3</v>
      </c>
      <c r="F120" s="151" t="s">
        <v>80</v>
      </c>
      <c r="H120" s="152">
        <v>1</v>
      </c>
      <c r="I120" s="153"/>
      <c r="L120" s="149"/>
      <c r="M120" s="154"/>
      <c r="T120" s="155"/>
      <c r="AT120" s="150" t="s">
        <v>165</v>
      </c>
      <c r="AU120" s="150" t="s">
        <v>82</v>
      </c>
      <c r="AV120" s="12" t="s">
        <v>82</v>
      </c>
      <c r="AW120" s="12" t="s">
        <v>33</v>
      </c>
      <c r="AX120" s="12" t="s">
        <v>80</v>
      </c>
      <c r="AY120" s="150" t="s">
        <v>147</v>
      </c>
    </row>
    <row r="121" spans="2:65" s="11" customFormat="1" ht="22.95" customHeight="1">
      <c r="B121" s="119"/>
      <c r="D121" s="120" t="s">
        <v>71</v>
      </c>
      <c r="E121" s="129" t="s">
        <v>211</v>
      </c>
      <c r="F121" s="129" t="s">
        <v>212</v>
      </c>
      <c r="I121" s="122"/>
      <c r="J121" s="130">
        <f>BK121</f>
        <v>0</v>
      </c>
      <c r="L121" s="119"/>
      <c r="M121" s="124"/>
      <c r="P121" s="125">
        <f>SUM(P122:P130)</f>
        <v>0</v>
      </c>
      <c r="R121" s="125">
        <f>SUM(R122:R130)</f>
        <v>0</v>
      </c>
      <c r="T121" s="126">
        <f>SUM(T122:T130)</f>
        <v>0</v>
      </c>
      <c r="AR121" s="120" t="s">
        <v>146</v>
      </c>
      <c r="AT121" s="127" t="s">
        <v>71</v>
      </c>
      <c r="AU121" s="127" t="s">
        <v>80</v>
      </c>
      <c r="AY121" s="120" t="s">
        <v>147</v>
      </c>
      <c r="BK121" s="128">
        <f>SUM(BK122:BK130)</f>
        <v>0</v>
      </c>
    </row>
    <row r="122" spans="2:65" s="1" customFormat="1" ht="16.5" customHeight="1">
      <c r="B122" s="131"/>
      <c r="C122" s="132" t="s">
        <v>213</v>
      </c>
      <c r="D122" s="132" t="s">
        <v>150</v>
      </c>
      <c r="E122" s="133" t="s">
        <v>214</v>
      </c>
      <c r="F122" s="134" t="s">
        <v>212</v>
      </c>
      <c r="G122" s="135" t="s">
        <v>161</v>
      </c>
      <c r="H122" s="136">
        <v>1</v>
      </c>
      <c r="I122" s="137"/>
      <c r="J122" s="138">
        <f>ROUND(I122*H122,2)</f>
        <v>0</v>
      </c>
      <c r="K122" s="134" t="s">
        <v>154</v>
      </c>
      <c r="L122" s="32"/>
      <c r="M122" s="139" t="s">
        <v>3</v>
      </c>
      <c r="N122" s="140" t="s">
        <v>43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155</v>
      </c>
      <c r="AT122" s="143" t="s">
        <v>150</v>
      </c>
      <c r="AU122" s="143" t="s">
        <v>82</v>
      </c>
      <c r="AY122" s="17" t="s">
        <v>147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80</v>
      </c>
      <c r="BK122" s="144">
        <f>ROUND(I122*H122,2)</f>
        <v>0</v>
      </c>
      <c r="BL122" s="17" t="s">
        <v>155</v>
      </c>
      <c r="BM122" s="143" t="s">
        <v>215</v>
      </c>
    </row>
    <row r="123" spans="2:65" s="1" customFormat="1" ht="86.4">
      <c r="B123" s="32"/>
      <c r="D123" s="145" t="s">
        <v>157</v>
      </c>
      <c r="F123" s="146" t="s">
        <v>216</v>
      </c>
      <c r="I123" s="147"/>
      <c r="L123" s="32"/>
      <c r="M123" s="148"/>
      <c r="T123" s="53"/>
      <c r="AT123" s="17" t="s">
        <v>157</v>
      </c>
      <c r="AU123" s="17" t="s">
        <v>82</v>
      </c>
    </row>
    <row r="124" spans="2:65" s="12" customFormat="1">
      <c r="B124" s="149"/>
      <c r="D124" s="145" t="s">
        <v>165</v>
      </c>
      <c r="E124" s="150" t="s">
        <v>3</v>
      </c>
      <c r="F124" s="151" t="s">
        <v>80</v>
      </c>
      <c r="H124" s="152">
        <v>1</v>
      </c>
      <c r="I124" s="153"/>
      <c r="L124" s="149"/>
      <c r="M124" s="154"/>
      <c r="T124" s="155"/>
      <c r="AT124" s="150" t="s">
        <v>165</v>
      </c>
      <c r="AU124" s="150" t="s">
        <v>82</v>
      </c>
      <c r="AV124" s="12" t="s">
        <v>82</v>
      </c>
      <c r="AW124" s="12" t="s">
        <v>33</v>
      </c>
      <c r="AX124" s="12" t="s">
        <v>80</v>
      </c>
      <c r="AY124" s="150" t="s">
        <v>147</v>
      </c>
    </row>
    <row r="125" spans="2:65" s="1" customFormat="1" ht="16.5" customHeight="1">
      <c r="B125" s="131"/>
      <c r="C125" s="132" t="s">
        <v>9</v>
      </c>
      <c r="D125" s="132" t="s">
        <v>150</v>
      </c>
      <c r="E125" s="133" t="s">
        <v>217</v>
      </c>
      <c r="F125" s="134" t="s">
        <v>218</v>
      </c>
      <c r="G125" s="135" t="s">
        <v>219</v>
      </c>
      <c r="H125" s="136">
        <v>110</v>
      </c>
      <c r="I125" s="137"/>
      <c r="J125" s="138">
        <f>ROUND(I125*H125,2)</f>
        <v>0</v>
      </c>
      <c r="K125" s="134" t="s">
        <v>162</v>
      </c>
      <c r="L125" s="32"/>
      <c r="M125" s="139" t="s">
        <v>3</v>
      </c>
      <c r="N125" s="140" t="s">
        <v>43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155</v>
      </c>
      <c r="AT125" s="143" t="s">
        <v>150</v>
      </c>
      <c r="AU125" s="143" t="s">
        <v>82</v>
      </c>
      <c r="AY125" s="17" t="s">
        <v>147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80</v>
      </c>
      <c r="BK125" s="144">
        <f>ROUND(I125*H125,2)</f>
        <v>0</v>
      </c>
      <c r="BL125" s="17" t="s">
        <v>155</v>
      </c>
      <c r="BM125" s="143" t="s">
        <v>220</v>
      </c>
    </row>
    <row r="126" spans="2:65" s="1" customFormat="1" ht="48">
      <c r="B126" s="32"/>
      <c r="D126" s="145" t="s">
        <v>157</v>
      </c>
      <c r="F126" s="146" t="s">
        <v>221</v>
      </c>
      <c r="I126" s="147"/>
      <c r="L126" s="32"/>
      <c r="M126" s="148"/>
      <c r="T126" s="53"/>
      <c r="AT126" s="17" t="s">
        <v>157</v>
      </c>
      <c r="AU126" s="17" t="s">
        <v>82</v>
      </c>
    </row>
    <row r="127" spans="2:65" s="12" customFormat="1">
      <c r="B127" s="149"/>
      <c r="D127" s="145" t="s">
        <v>165</v>
      </c>
      <c r="E127" s="150" t="s">
        <v>3</v>
      </c>
      <c r="F127" s="151" t="s">
        <v>222</v>
      </c>
      <c r="H127" s="152">
        <v>110</v>
      </c>
      <c r="I127" s="153"/>
      <c r="L127" s="149"/>
      <c r="M127" s="154"/>
      <c r="T127" s="155"/>
      <c r="AT127" s="150" t="s">
        <v>165</v>
      </c>
      <c r="AU127" s="150" t="s">
        <v>82</v>
      </c>
      <c r="AV127" s="12" t="s">
        <v>82</v>
      </c>
      <c r="AW127" s="12" t="s">
        <v>33</v>
      </c>
      <c r="AX127" s="12" t="s">
        <v>80</v>
      </c>
      <c r="AY127" s="150" t="s">
        <v>147</v>
      </c>
    </row>
    <row r="128" spans="2:65" s="1" customFormat="1" ht="16.5" customHeight="1">
      <c r="B128" s="131"/>
      <c r="C128" s="132" t="s">
        <v>223</v>
      </c>
      <c r="D128" s="132" t="s">
        <v>150</v>
      </c>
      <c r="E128" s="133" t="s">
        <v>224</v>
      </c>
      <c r="F128" s="134" t="s">
        <v>225</v>
      </c>
      <c r="G128" s="135" t="s">
        <v>219</v>
      </c>
      <c r="H128" s="136">
        <v>485</v>
      </c>
      <c r="I128" s="137"/>
      <c r="J128" s="138">
        <f>ROUND(I128*H128,2)</f>
        <v>0</v>
      </c>
      <c r="K128" s="134" t="s">
        <v>162</v>
      </c>
      <c r="L128" s="32"/>
      <c r="M128" s="139" t="s">
        <v>3</v>
      </c>
      <c r="N128" s="140" t="s">
        <v>43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155</v>
      </c>
      <c r="AT128" s="143" t="s">
        <v>150</v>
      </c>
      <c r="AU128" s="143" t="s">
        <v>82</v>
      </c>
      <c r="AY128" s="17" t="s">
        <v>147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80</v>
      </c>
      <c r="BK128" s="144">
        <f>ROUND(I128*H128,2)</f>
        <v>0</v>
      </c>
      <c r="BL128" s="17" t="s">
        <v>155</v>
      </c>
      <c r="BM128" s="143" t="s">
        <v>226</v>
      </c>
    </row>
    <row r="129" spans="2:51" s="1" customFormat="1" ht="48">
      <c r="B129" s="32"/>
      <c r="D129" s="145" t="s">
        <v>157</v>
      </c>
      <c r="F129" s="146" t="s">
        <v>227</v>
      </c>
      <c r="I129" s="147"/>
      <c r="L129" s="32"/>
      <c r="M129" s="148"/>
      <c r="T129" s="53"/>
      <c r="AT129" s="17" t="s">
        <v>157</v>
      </c>
      <c r="AU129" s="17" t="s">
        <v>82</v>
      </c>
    </row>
    <row r="130" spans="2:51" s="12" customFormat="1">
      <c r="B130" s="149"/>
      <c r="D130" s="145" t="s">
        <v>165</v>
      </c>
      <c r="E130" s="150" t="s">
        <v>3</v>
      </c>
      <c r="F130" s="151" t="s">
        <v>228</v>
      </c>
      <c r="H130" s="152">
        <v>485</v>
      </c>
      <c r="I130" s="153"/>
      <c r="L130" s="149"/>
      <c r="M130" s="156"/>
      <c r="N130" s="157"/>
      <c r="O130" s="157"/>
      <c r="P130" s="157"/>
      <c r="Q130" s="157"/>
      <c r="R130" s="157"/>
      <c r="S130" s="157"/>
      <c r="T130" s="158"/>
      <c r="AT130" s="150" t="s">
        <v>165</v>
      </c>
      <c r="AU130" s="150" t="s">
        <v>82</v>
      </c>
      <c r="AV130" s="12" t="s">
        <v>82</v>
      </c>
      <c r="AW130" s="12" t="s">
        <v>33</v>
      </c>
      <c r="AX130" s="12" t="s">
        <v>80</v>
      </c>
      <c r="AY130" s="150" t="s">
        <v>147</v>
      </c>
    </row>
    <row r="131" spans="2:51" s="1" customFormat="1" ht="6.9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32"/>
    </row>
  </sheetData>
  <autoFilter ref="C85:K13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89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231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9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ROUND((SUM(BE88:BE117)),  2)</f>
        <v>0</v>
      </c>
      <c r="I35" s="93">
        <v>0.21</v>
      </c>
      <c r="J35" s="83">
        <f>ROUND(((SUM(BE88:BE117))*I35),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ROUND((SUM(BF88:BF117)),  2)</f>
        <v>0</v>
      </c>
      <c r="I36" s="93">
        <v>0.12</v>
      </c>
      <c r="J36" s="83">
        <f>ROUND(((SUM(BF88:BF117))*I36),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ROUND((SUM(BG88:BG117)),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ROUND((SUM(BH88:BH117)),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ROUND((SUM(BI88:BI117)),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001 - Bourání skladu nebezpečného odpadu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5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J107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001 - Bourání skladu nebezpečného odpadu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95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141.547189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P90+P107</f>
        <v>0</v>
      </c>
      <c r="R89" s="125">
        <f>R90+R107</f>
        <v>0</v>
      </c>
      <c r="T89" s="126">
        <f>T90+T107</f>
        <v>141.547189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BK90+BK107</f>
        <v>0</v>
      </c>
    </row>
    <row r="90" spans="2:65" s="11" customFormat="1" ht="22.95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SUM(P91:P106)</f>
        <v>0</v>
      </c>
      <c r="R90" s="125">
        <f>SUM(R91:R106)</f>
        <v>0</v>
      </c>
      <c r="T90" s="126">
        <f>SUM(T91:T106)</f>
        <v>141.547189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SUM(BK91:BK106)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238</v>
      </c>
      <c r="F91" s="134" t="s">
        <v>239</v>
      </c>
      <c r="G91" s="135" t="s">
        <v>240</v>
      </c>
      <c r="H91" s="136">
        <v>4.32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2.4</v>
      </c>
      <c r="T91" s="142">
        <f>S91*H91</f>
        <v>10.368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242</v>
      </c>
    </row>
    <row r="92" spans="2:65" s="1" customFormat="1">
      <c r="B92" s="32"/>
      <c r="D92" s="159" t="s">
        <v>243</v>
      </c>
      <c r="F92" s="160" t="s">
        <v>244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245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246</v>
      </c>
      <c r="H94" s="152">
        <v>4.32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72</v>
      </c>
      <c r="AY94" s="150" t="s">
        <v>147</v>
      </c>
    </row>
    <row r="95" spans="2:65" s="14" customFormat="1">
      <c r="B95" s="167"/>
      <c r="D95" s="145" t="s">
        <v>165</v>
      </c>
      <c r="E95" s="168" t="s">
        <v>3</v>
      </c>
      <c r="F95" s="169" t="s">
        <v>247</v>
      </c>
      <c r="H95" s="170">
        <v>4.32</v>
      </c>
      <c r="I95" s="171"/>
      <c r="L95" s="167"/>
      <c r="M95" s="172"/>
      <c r="T95" s="173"/>
      <c r="AT95" s="168" t="s">
        <v>165</v>
      </c>
      <c r="AU95" s="168" t="s">
        <v>82</v>
      </c>
      <c r="AV95" s="14" t="s">
        <v>173</v>
      </c>
      <c r="AW95" s="14" t="s">
        <v>33</v>
      </c>
      <c r="AX95" s="14" t="s">
        <v>80</v>
      </c>
      <c r="AY95" s="168" t="s">
        <v>147</v>
      </c>
    </row>
    <row r="96" spans="2:65" s="1" customFormat="1" ht="16.5" customHeight="1">
      <c r="B96" s="131"/>
      <c r="C96" s="132" t="s">
        <v>82</v>
      </c>
      <c r="D96" s="132" t="s">
        <v>150</v>
      </c>
      <c r="E96" s="133" t="s">
        <v>248</v>
      </c>
      <c r="F96" s="134" t="s">
        <v>249</v>
      </c>
      <c r="G96" s="135" t="s">
        <v>240</v>
      </c>
      <c r="H96" s="136">
        <v>44.241</v>
      </c>
      <c r="I96" s="137"/>
      <c r="J96" s="138">
        <f>ROUND(I96*H96,2)</f>
        <v>0</v>
      </c>
      <c r="K96" s="134" t="s">
        <v>241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2.2000000000000002</v>
      </c>
      <c r="T96" s="142">
        <f>S96*H96</f>
        <v>97.330200000000005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250</v>
      </c>
    </row>
    <row r="97" spans="2:65" s="1" customFormat="1">
      <c r="B97" s="32"/>
      <c r="D97" s="159" t="s">
        <v>243</v>
      </c>
      <c r="F97" s="160" t="s">
        <v>251</v>
      </c>
      <c r="I97" s="147"/>
      <c r="L97" s="32"/>
      <c r="M97" s="148"/>
      <c r="T97" s="53"/>
      <c r="AT97" s="17" t="s">
        <v>243</v>
      </c>
      <c r="AU97" s="17" t="s">
        <v>82</v>
      </c>
    </row>
    <row r="98" spans="2:65" s="12" customFormat="1">
      <c r="B98" s="149"/>
      <c r="D98" s="145" t="s">
        <v>165</v>
      </c>
      <c r="E98" s="150" t="s">
        <v>3</v>
      </c>
      <c r="F98" s="151" t="s">
        <v>252</v>
      </c>
      <c r="H98" s="152">
        <v>44.241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" customFormat="1" ht="21.75" customHeight="1">
      <c r="B99" s="131"/>
      <c r="C99" s="132" t="s">
        <v>166</v>
      </c>
      <c r="D99" s="132" t="s">
        <v>150</v>
      </c>
      <c r="E99" s="133" t="s">
        <v>253</v>
      </c>
      <c r="F99" s="134" t="s">
        <v>254</v>
      </c>
      <c r="G99" s="135" t="s">
        <v>240</v>
      </c>
      <c r="H99" s="136">
        <v>44.241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2.9000000000000001E-2</v>
      </c>
      <c r="T99" s="142">
        <f>S99*H99</f>
        <v>1.2829890000000002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255</v>
      </c>
    </row>
    <row r="100" spans="2:65" s="1" customFormat="1">
      <c r="B100" s="32"/>
      <c r="D100" s="159" t="s">
        <v>243</v>
      </c>
      <c r="F100" s="160" t="s">
        <v>256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" customFormat="1" ht="16.5" customHeight="1">
      <c r="B101" s="131"/>
      <c r="C101" s="132" t="s">
        <v>173</v>
      </c>
      <c r="D101" s="132" t="s">
        <v>150</v>
      </c>
      <c r="E101" s="133" t="s">
        <v>257</v>
      </c>
      <c r="F101" s="134" t="s">
        <v>258</v>
      </c>
      <c r="G101" s="135" t="s">
        <v>259</v>
      </c>
      <c r="H101" s="136">
        <v>32.566000000000003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1</v>
      </c>
      <c r="T101" s="142">
        <f>S101*H101</f>
        <v>32.566000000000003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260</v>
      </c>
    </row>
    <row r="102" spans="2:65" s="1" customFormat="1">
      <c r="B102" s="32"/>
      <c r="D102" s="159" t="s">
        <v>243</v>
      </c>
      <c r="F102" s="160" t="s">
        <v>261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3" customFormat="1">
      <c r="B103" s="161"/>
      <c r="D103" s="145" t="s">
        <v>165</v>
      </c>
      <c r="E103" s="162" t="s">
        <v>3</v>
      </c>
      <c r="F103" s="163" t="s">
        <v>262</v>
      </c>
      <c r="H103" s="162" t="s">
        <v>3</v>
      </c>
      <c r="I103" s="164"/>
      <c r="L103" s="161"/>
      <c r="M103" s="165"/>
      <c r="T103" s="166"/>
      <c r="AT103" s="162" t="s">
        <v>165</v>
      </c>
      <c r="AU103" s="162" t="s">
        <v>82</v>
      </c>
      <c r="AV103" s="13" t="s">
        <v>80</v>
      </c>
      <c r="AW103" s="13" t="s">
        <v>33</v>
      </c>
      <c r="AX103" s="13" t="s">
        <v>72</v>
      </c>
      <c r="AY103" s="162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263</v>
      </c>
      <c r="H104" s="152">
        <v>28.402000000000001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2" customFormat="1">
      <c r="B105" s="149"/>
      <c r="D105" s="145" t="s">
        <v>165</v>
      </c>
      <c r="E105" s="150" t="s">
        <v>3</v>
      </c>
      <c r="F105" s="151" t="s">
        <v>264</v>
      </c>
      <c r="H105" s="152">
        <v>4.1639999999999997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72</v>
      </c>
      <c r="AY105" s="150" t="s">
        <v>147</v>
      </c>
    </row>
    <row r="106" spans="2:65" s="14" customFormat="1">
      <c r="B106" s="167"/>
      <c r="D106" s="145" t="s">
        <v>165</v>
      </c>
      <c r="E106" s="168" t="s">
        <v>3</v>
      </c>
      <c r="F106" s="169" t="s">
        <v>247</v>
      </c>
      <c r="H106" s="170">
        <v>32.566000000000003</v>
      </c>
      <c r="I106" s="171"/>
      <c r="L106" s="167"/>
      <c r="M106" s="172"/>
      <c r="T106" s="173"/>
      <c r="AT106" s="168" t="s">
        <v>165</v>
      </c>
      <c r="AU106" s="168" t="s">
        <v>82</v>
      </c>
      <c r="AV106" s="14" t="s">
        <v>173</v>
      </c>
      <c r="AW106" s="14" t="s">
        <v>33</v>
      </c>
      <c r="AX106" s="14" t="s">
        <v>80</v>
      </c>
      <c r="AY106" s="168" t="s">
        <v>147</v>
      </c>
    </row>
    <row r="107" spans="2:65" s="11" customFormat="1" ht="22.95" customHeight="1">
      <c r="B107" s="119"/>
      <c r="D107" s="120" t="s">
        <v>71</v>
      </c>
      <c r="E107" s="129" t="s">
        <v>265</v>
      </c>
      <c r="F107" s="129" t="s">
        <v>266</v>
      </c>
      <c r="I107" s="122"/>
      <c r="J107" s="130">
        <f>BK107</f>
        <v>0</v>
      </c>
      <c r="L107" s="119"/>
      <c r="M107" s="124"/>
      <c r="P107" s="125">
        <f>SUM(P108:P117)</f>
        <v>0</v>
      </c>
      <c r="R107" s="125">
        <f>SUM(R108:R117)</f>
        <v>0</v>
      </c>
      <c r="T107" s="126">
        <f>SUM(T108:T117)</f>
        <v>0</v>
      </c>
      <c r="AR107" s="120" t="s">
        <v>80</v>
      </c>
      <c r="AT107" s="127" t="s">
        <v>71</v>
      </c>
      <c r="AU107" s="127" t="s">
        <v>80</v>
      </c>
      <c r="AY107" s="120" t="s">
        <v>147</v>
      </c>
      <c r="BK107" s="128">
        <f>SUM(BK108:BK117)</f>
        <v>0</v>
      </c>
    </row>
    <row r="108" spans="2:65" s="1" customFormat="1" ht="16.5" customHeight="1">
      <c r="B108" s="131"/>
      <c r="C108" s="132" t="s">
        <v>146</v>
      </c>
      <c r="D108" s="132" t="s">
        <v>150</v>
      </c>
      <c r="E108" s="133" t="s">
        <v>267</v>
      </c>
      <c r="F108" s="134" t="s">
        <v>268</v>
      </c>
      <c r="G108" s="135" t="s">
        <v>259</v>
      </c>
      <c r="H108" s="136">
        <v>32.566000000000003</v>
      </c>
      <c r="I108" s="137"/>
      <c r="J108" s="138">
        <f>ROUND(I108*H108,2)</f>
        <v>0</v>
      </c>
      <c r="K108" s="134" t="s">
        <v>162</v>
      </c>
      <c r="L108" s="32"/>
      <c r="M108" s="139" t="s">
        <v>3</v>
      </c>
      <c r="N108" s="140" t="s">
        <v>43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150</v>
      </c>
      <c r="AU108" s="143" t="s">
        <v>82</v>
      </c>
      <c r="AY108" s="17" t="s">
        <v>147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80</v>
      </c>
      <c r="BK108" s="144">
        <f>ROUND(I108*H108,2)</f>
        <v>0</v>
      </c>
      <c r="BL108" s="17" t="s">
        <v>173</v>
      </c>
      <c r="BM108" s="143" t="s">
        <v>269</v>
      </c>
    </row>
    <row r="109" spans="2:65" s="1" customFormat="1" ht="24.15" customHeight="1">
      <c r="B109" s="131"/>
      <c r="C109" s="132" t="s">
        <v>182</v>
      </c>
      <c r="D109" s="132" t="s">
        <v>150</v>
      </c>
      <c r="E109" s="133" t="s">
        <v>270</v>
      </c>
      <c r="F109" s="134" t="s">
        <v>271</v>
      </c>
      <c r="G109" s="135" t="s">
        <v>259</v>
      </c>
      <c r="H109" s="136">
        <v>108.98099999999999</v>
      </c>
      <c r="I109" s="137"/>
      <c r="J109" s="138">
        <f>ROUND(I109*H109,2)</f>
        <v>0</v>
      </c>
      <c r="K109" s="134" t="s">
        <v>241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272</v>
      </c>
    </row>
    <row r="110" spans="2:65" s="1" customFormat="1">
      <c r="B110" s="32"/>
      <c r="D110" s="159" t="s">
        <v>243</v>
      </c>
      <c r="F110" s="160" t="s">
        <v>273</v>
      </c>
      <c r="I110" s="147"/>
      <c r="L110" s="32"/>
      <c r="M110" s="148"/>
      <c r="T110" s="53"/>
      <c r="AT110" s="17" t="s">
        <v>243</v>
      </c>
      <c r="AU110" s="17" t="s">
        <v>82</v>
      </c>
    </row>
    <row r="111" spans="2:65" s="1" customFormat="1" ht="24.15" customHeight="1">
      <c r="B111" s="131"/>
      <c r="C111" s="132" t="s">
        <v>187</v>
      </c>
      <c r="D111" s="132" t="s">
        <v>150</v>
      </c>
      <c r="E111" s="133" t="s">
        <v>274</v>
      </c>
      <c r="F111" s="134" t="s">
        <v>275</v>
      </c>
      <c r="G111" s="135" t="s">
        <v>259</v>
      </c>
      <c r="H111" s="136">
        <v>141.547</v>
      </c>
      <c r="I111" s="137"/>
      <c r="J111" s="138">
        <f>ROUND(I111*H111,2)</f>
        <v>0</v>
      </c>
      <c r="K111" s="134" t="s">
        <v>241</v>
      </c>
      <c r="L111" s="32"/>
      <c r="M111" s="139" t="s">
        <v>3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150</v>
      </c>
      <c r="AU111" s="143" t="s">
        <v>82</v>
      </c>
      <c r="AY111" s="17" t="s">
        <v>147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80</v>
      </c>
      <c r="BK111" s="144">
        <f>ROUND(I111*H111,2)</f>
        <v>0</v>
      </c>
      <c r="BL111" s="17" t="s">
        <v>173</v>
      </c>
      <c r="BM111" s="143" t="s">
        <v>276</v>
      </c>
    </row>
    <row r="112" spans="2:65" s="1" customFormat="1">
      <c r="B112" s="32"/>
      <c r="D112" s="159" t="s">
        <v>243</v>
      </c>
      <c r="F112" s="160" t="s">
        <v>277</v>
      </c>
      <c r="I112" s="147"/>
      <c r="L112" s="32"/>
      <c r="M112" s="148"/>
      <c r="T112" s="53"/>
      <c r="AT112" s="17" t="s">
        <v>243</v>
      </c>
      <c r="AU112" s="17" t="s">
        <v>82</v>
      </c>
    </row>
    <row r="113" spans="2:65" s="1" customFormat="1" ht="24.15" customHeight="1">
      <c r="B113" s="131"/>
      <c r="C113" s="132" t="s">
        <v>194</v>
      </c>
      <c r="D113" s="132" t="s">
        <v>150</v>
      </c>
      <c r="E113" s="133" t="s">
        <v>278</v>
      </c>
      <c r="F113" s="134" t="s">
        <v>279</v>
      </c>
      <c r="G113" s="135" t="s">
        <v>259</v>
      </c>
      <c r="H113" s="136">
        <v>65.132000000000005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280</v>
      </c>
    </row>
    <row r="114" spans="2:65" s="1" customFormat="1">
      <c r="B114" s="32"/>
      <c r="D114" s="159" t="s">
        <v>243</v>
      </c>
      <c r="F114" s="160" t="s">
        <v>281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2" customFormat="1">
      <c r="B115" s="149"/>
      <c r="D115" s="145" t="s">
        <v>165</v>
      </c>
      <c r="E115" s="150" t="s">
        <v>3</v>
      </c>
      <c r="F115" s="151" t="s">
        <v>282</v>
      </c>
      <c r="H115" s="152">
        <v>65.132000000000005</v>
      </c>
      <c r="I115" s="153"/>
      <c r="L115" s="149"/>
      <c r="M115" s="154"/>
      <c r="T115" s="155"/>
      <c r="AT115" s="150" t="s">
        <v>165</v>
      </c>
      <c r="AU115" s="150" t="s">
        <v>82</v>
      </c>
      <c r="AV115" s="12" t="s">
        <v>82</v>
      </c>
      <c r="AW115" s="12" t="s">
        <v>33</v>
      </c>
      <c r="AX115" s="12" t="s">
        <v>80</v>
      </c>
      <c r="AY115" s="150" t="s">
        <v>147</v>
      </c>
    </row>
    <row r="116" spans="2:65" s="1" customFormat="1" ht="16.5" customHeight="1">
      <c r="B116" s="131"/>
      <c r="C116" s="132" t="s">
        <v>199</v>
      </c>
      <c r="D116" s="132" t="s">
        <v>150</v>
      </c>
      <c r="E116" s="133" t="s">
        <v>283</v>
      </c>
      <c r="F116" s="134" t="s">
        <v>284</v>
      </c>
      <c r="G116" s="135" t="s">
        <v>259</v>
      </c>
      <c r="H116" s="136">
        <v>141.547</v>
      </c>
      <c r="I116" s="137"/>
      <c r="J116" s="138">
        <f>ROUND(I116*H116,2)</f>
        <v>0</v>
      </c>
      <c r="K116" s="134" t="s">
        <v>241</v>
      </c>
      <c r="L116" s="32"/>
      <c r="M116" s="139" t="s">
        <v>3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150</v>
      </c>
      <c r="AU116" s="143" t="s">
        <v>82</v>
      </c>
      <c r="AY116" s="17" t="s">
        <v>147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80</v>
      </c>
      <c r="BK116" s="144">
        <f>ROUND(I116*H116,2)</f>
        <v>0</v>
      </c>
      <c r="BL116" s="17" t="s">
        <v>173</v>
      </c>
      <c r="BM116" s="143" t="s">
        <v>285</v>
      </c>
    </row>
    <row r="117" spans="2:65" s="1" customFormat="1">
      <c r="B117" s="32"/>
      <c r="D117" s="159" t="s">
        <v>243</v>
      </c>
      <c r="F117" s="160" t="s">
        <v>286</v>
      </c>
      <c r="I117" s="147"/>
      <c r="L117" s="32"/>
      <c r="M117" s="174"/>
      <c r="N117" s="175"/>
      <c r="O117" s="175"/>
      <c r="P117" s="175"/>
      <c r="Q117" s="175"/>
      <c r="R117" s="175"/>
      <c r="S117" s="175"/>
      <c r="T117" s="176"/>
      <c r="AT117" s="17" t="s">
        <v>243</v>
      </c>
      <c r="AU117" s="17" t="s">
        <v>82</v>
      </c>
    </row>
    <row r="118" spans="2:65" s="1" customFormat="1" ht="6.9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2"/>
    </row>
  </sheetData>
  <autoFilter ref="C87:K117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200-000000000000}"/>
    <hyperlink ref="F97" r:id="rId2" xr:uid="{00000000-0004-0000-0200-000001000000}"/>
    <hyperlink ref="F100" r:id="rId3" xr:uid="{00000000-0004-0000-0200-000002000000}"/>
    <hyperlink ref="F102" r:id="rId4" xr:uid="{00000000-0004-0000-0200-000003000000}"/>
    <hyperlink ref="F110" r:id="rId5" xr:uid="{00000000-0004-0000-0200-000004000000}"/>
    <hyperlink ref="F112" r:id="rId6" xr:uid="{00000000-0004-0000-0200-000005000000}"/>
    <hyperlink ref="F114" r:id="rId7" xr:uid="{00000000-0004-0000-0200-000006000000}"/>
    <hyperlink ref="F117" r:id="rId8" xr:uid="{00000000-0004-0000-0200-000007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9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8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92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287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9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ROUND((SUM(BE88:BE117)),  2)</f>
        <v>0</v>
      </c>
      <c r="I35" s="93">
        <v>0.21</v>
      </c>
      <c r="J35" s="83">
        <f>ROUND(((SUM(BE88:BE117))*I35),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ROUND((SUM(BF88:BF117)),  2)</f>
        <v>0</v>
      </c>
      <c r="I36" s="93">
        <v>0.12</v>
      </c>
      <c r="J36" s="83">
        <f>ROUND(((SUM(BF88:BF117))*I36),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ROUND((SUM(BG88:BG117)),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ROUND((SUM(BH88:BH117)),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ROUND((SUM(BI88:BI117)),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002 - Bourání přístřešku kójí tříděného odpadu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5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J107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002 - Bourání přístřešku kójí tříděného odpadu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95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64.713919000000004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P90+P107</f>
        <v>0</v>
      </c>
      <c r="R89" s="125">
        <f>R90+R107</f>
        <v>0</v>
      </c>
      <c r="T89" s="126">
        <f>T90+T107</f>
        <v>64.713919000000004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BK90+BK107</f>
        <v>0</v>
      </c>
    </row>
    <row r="90" spans="2:65" s="11" customFormat="1" ht="22.95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SUM(P91:P106)</f>
        <v>0</v>
      </c>
      <c r="R90" s="125">
        <f>SUM(R91:R106)</f>
        <v>0</v>
      </c>
      <c r="T90" s="126">
        <f>SUM(T91:T106)</f>
        <v>64.713919000000004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SUM(BK91:BK106)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238</v>
      </c>
      <c r="F91" s="134" t="s">
        <v>239</v>
      </c>
      <c r="G91" s="135" t="s">
        <v>240</v>
      </c>
      <c r="H91" s="136">
        <v>2.88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2.4</v>
      </c>
      <c r="T91" s="142">
        <f>S91*H91</f>
        <v>6.9119999999999999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288</v>
      </c>
    </row>
    <row r="92" spans="2:65" s="1" customFormat="1">
      <c r="B92" s="32"/>
      <c r="D92" s="159" t="s">
        <v>243</v>
      </c>
      <c r="F92" s="160" t="s">
        <v>244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245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289</v>
      </c>
      <c r="H94" s="152">
        <v>2.88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72</v>
      </c>
      <c r="AY94" s="150" t="s">
        <v>147</v>
      </c>
    </row>
    <row r="95" spans="2:65" s="14" customFormat="1">
      <c r="B95" s="167"/>
      <c r="D95" s="145" t="s">
        <v>165</v>
      </c>
      <c r="E95" s="168" t="s">
        <v>3</v>
      </c>
      <c r="F95" s="169" t="s">
        <v>247</v>
      </c>
      <c r="H95" s="170">
        <v>2.88</v>
      </c>
      <c r="I95" s="171"/>
      <c r="L95" s="167"/>
      <c r="M95" s="172"/>
      <c r="T95" s="173"/>
      <c r="AT95" s="168" t="s">
        <v>165</v>
      </c>
      <c r="AU95" s="168" t="s">
        <v>82</v>
      </c>
      <c r="AV95" s="14" t="s">
        <v>173</v>
      </c>
      <c r="AW95" s="14" t="s">
        <v>33</v>
      </c>
      <c r="AX95" s="14" t="s">
        <v>80</v>
      </c>
      <c r="AY95" s="168" t="s">
        <v>147</v>
      </c>
    </row>
    <row r="96" spans="2:65" s="1" customFormat="1" ht="16.5" customHeight="1">
      <c r="B96" s="131"/>
      <c r="C96" s="132" t="s">
        <v>82</v>
      </c>
      <c r="D96" s="132" t="s">
        <v>150</v>
      </c>
      <c r="E96" s="133" t="s">
        <v>248</v>
      </c>
      <c r="F96" s="134" t="s">
        <v>290</v>
      </c>
      <c r="G96" s="135" t="s">
        <v>240</v>
      </c>
      <c r="H96" s="136">
        <v>22.611000000000001</v>
      </c>
      <c r="I96" s="137"/>
      <c r="J96" s="138">
        <f>ROUND(I96*H96,2)</f>
        <v>0</v>
      </c>
      <c r="K96" s="134" t="s">
        <v>241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2.2000000000000002</v>
      </c>
      <c r="T96" s="142">
        <f>S96*H96</f>
        <v>49.744200000000006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291</v>
      </c>
    </row>
    <row r="97" spans="2:65" s="1" customFormat="1">
      <c r="B97" s="32"/>
      <c r="D97" s="159" t="s">
        <v>243</v>
      </c>
      <c r="F97" s="160" t="s">
        <v>251</v>
      </c>
      <c r="I97" s="147"/>
      <c r="L97" s="32"/>
      <c r="M97" s="148"/>
      <c r="T97" s="53"/>
      <c r="AT97" s="17" t="s">
        <v>243</v>
      </c>
      <c r="AU97" s="17" t="s">
        <v>82</v>
      </c>
    </row>
    <row r="98" spans="2:65" s="12" customFormat="1">
      <c r="B98" s="149"/>
      <c r="D98" s="145" t="s">
        <v>165</v>
      </c>
      <c r="E98" s="150" t="s">
        <v>3</v>
      </c>
      <c r="F98" s="151" t="s">
        <v>292</v>
      </c>
      <c r="H98" s="152">
        <v>22.611000000000001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" customFormat="1" ht="21.75" customHeight="1">
      <c r="B99" s="131"/>
      <c r="C99" s="132" t="s">
        <v>166</v>
      </c>
      <c r="D99" s="132" t="s">
        <v>150</v>
      </c>
      <c r="E99" s="133" t="s">
        <v>253</v>
      </c>
      <c r="F99" s="134" t="s">
        <v>254</v>
      </c>
      <c r="G99" s="135" t="s">
        <v>240</v>
      </c>
      <c r="H99" s="136">
        <v>22.611000000000001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2.9000000000000001E-2</v>
      </c>
      <c r="T99" s="142">
        <f>S99*H99</f>
        <v>0.65571900000000005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293</v>
      </c>
    </row>
    <row r="100" spans="2:65" s="1" customFormat="1">
      <c r="B100" s="32"/>
      <c r="D100" s="159" t="s">
        <v>243</v>
      </c>
      <c r="F100" s="160" t="s">
        <v>256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" customFormat="1" ht="16.5" customHeight="1">
      <c r="B101" s="131"/>
      <c r="C101" s="132" t="s">
        <v>173</v>
      </c>
      <c r="D101" s="132" t="s">
        <v>150</v>
      </c>
      <c r="E101" s="133" t="s">
        <v>257</v>
      </c>
      <c r="F101" s="134" t="s">
        <v>258</v>
      </c>
      <c r="G101" s="135" t="s">
        <v>259</v>
      </c>
      <c r="H101" s="136">
        <v>7.4020000000000001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1</v>
      </c>
      <c r="T101" s="142">
        <f>S101*H101</f>
        <v>7.4020000000000001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294</v>
      </c>
    </row>
    <row r="102" spans="2:65" s="1" customFormat="1">
      <c r="B102" s="32"/>
      <c r="D102" s="159" t="s">
        <v>243</v>
      </c>
      <c r="F102" s="160" t="s">
        <v>261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3" customFormat="1">
      <c r="B103" s="161"/>
      <c r="D103" s="145" t="s">
        <v>165</v>
      </c>
      <c r="E103" s="162" t="s">
        <v>3</v>
      </c>
      <c r="F103" s="163" t="s">
        <v>295</v>
      </c>
      <c r="H103" s="162" t="s">
        <v>3</v>
      </c>
      <c r="I103" s="164"/>
      <c r="L103" s="161"/>
      <c r="M103" s="165"/>
      <c r="T103" s="166"/>
      <c r="AT103" s="162" t="s">
        <v>165</v>
      </c>
      <c r="AU103" s="162" t="s">
        <v>82</v>
      </c>
      <c r="AV103" s="13" t="s">
        <v>80</v>
      </c>
      <c r="AW103" s="13" t="s">
        <v>33</v>
      </c>
      <c r="AX103" s="13" t="s">
        <v>72</v>
      </c>
      <c r="AY103" s="162" t="s">
        <v>147</v>
      </c>
    </row>
    <row r="104" spans="2:65" s="12" customFormat="1">
      <c r="B104" s="149"/>
      <c r="D104" s="145" t="s">
        <v>165</v>
      </c>
      <c r="E104" s="150" t="s">
        <v>3</v>
      </c>
      <c r="F104" s="151" t="s">
        <v>296</v>
      </c>
      <c r="H104" s="152">
        <v>6.4269999999999996</v>
      </c>
      <c r="I104" s="153"/>
      <c r="L104" s="149"/>
      <c r="M104" s="154"/>
      <c r="T104" s="155"/>
      <c r="AT104" s="150" t="s">
        <v>165</v>
      </c>
      <c r="AU104" s="150" t="s">
        <v>82</v>
      </c>
      <c r="AV104" s="12" t="s">
        <v>82</v>
      </c>
      <c r="AW104" s="12" t="s">
        <v>33</v>
      </c>
      <c r="AX104" s="12" t="s">
        <v>72</v>
      </c>
      <c r="AY104" s="150" t="s">
        <v>147</v>
      </c>
    </row>
    <row r="105" spans="2:65" s="12" customFormat="1">
      <c r="B105" s="149"/>
      <c r="D105" s="145" t="s">
        <v>165</v>
      </c>
      <c r="E105" s="150" t="s">
        <v>3</v>
      </c>
      <c r="F105" s="151" t="s">
        <v>297</v>
      </c>
      <c r="H105" s="152">
        <v>0.97499999999999998</v>
      </c>
      <c r="I105" s="153"/>
      <c r="L105" s="149"/>
      <c r="M105" s="154"/>
      <c r="T105" s="155"/>
      <c r="AT105" s="150" t="s">
        <v>165</v>
      </c>
      <c r="AU105" s="150" t="s">
        <v>82</v>
      </c>
      <c r="AV105" s="12" t="s">
        <v>82</v>
      </c>
      <c r="AW105" s="12" t="s">
        <v>33</v>
      </c>
      <c r="AX105" s="12" t="s">
        <v>72</v>
      </c>
      <c r="AY105" s="150" t="s">
        <v>147</v>
      </c>
    </row>
    <row r="106" spans="2:65" s="14" customFormat="1">
      <c r="B106" s="167"/>
      <c r="D106" s="145" t="s">
        <v>165</v>
      </c>
      <c r="E106" s="168" t="s">
        <v>3</v>
      </c>
      <c r="F106" s="169" t="s">
        <v>247</v>
      </c>
      <c r="H106" s="170">
        <v>7.4019999999999992</v>
      </c>
      <c r="I106" s="171"/>
      <c r="L106" s="167"/>
      <c r="M106" s="172"/>
      <c r="T106" s="173"/>
      <c r="AT106" s="168" t="s">
        <v>165</v>
      </c>
      <c r="AU106" s="168" t="s">
        <v>82</v>
      </c>
      <c r="AV106" s="14" t="s">
        <v>173</v>
      </c>
      <c r="AW106" s="14" t="s">
        <v>33</v>
      </c>
      <c r="AX106" s="14" t="s">
        <v>80</v>
      </c>
      <c r="AY106" s="168" t="s">
        <v>147</v>
      </c>
    </row>
    <row r="107" spans="2:65" s="11" customFormat="1" ht="22.95" customHeight="1">
      <c r="B107" s="119"/>
      <c r="D107" s="120" t="s">
        <v>71</v>
      </c>
      <c r="E107" s="129" t="s">
        <v>265</v>
      </c>
      <c r="F107" s="129" t="s">
        <v>266</v>
      </c>
      <c r="I107" s="122"/>
      <c r="J107" s="130">
        <f>BK107</f>
        <v>0</v>
      </c>
      <c r="L107" s="119"/>
      <c r="M107" s="124"/>
      <c r="P107" s="125">
        <f>SUM(P108:P117)</f>
        <v>0</v>
      </c>
      <c r="R107" s="125">
        <f>SUM(R108:R117)</f>
        <v>0</v>
      </c>
      <c r="T107" s="126">
        <f>SUM(T108:T117)</f>
        <v>0</v>
      </c>
      <c r="AR107" s="120" t="s">
        <v>80</v>
      </c>
      <c r="AT107" s="127" t="s">
        <v>71</v>
      </c>
      <c r="AU107" s="127" t="s">
        <v>80</v>
      </c>
      <c r="AY107" s="120" t="s">
        <v>147</v>
      </c>
      <c r="BK107" s="128">
        <f>SUM(BK108:BK117)</f>
        <v>0</v>
      </c>
    </row>
    <row r="108" spans="2:65" s="1" customFormat="1" ht="16.5" customHeight="1">
      <c r="B108" s="131"/>
      <c r="C108" s="132" t="s">
        <v>146</v>
      </c>
      <c r="D108" s="132" t="s">
        <v>150</v>
      </c>
      <c r="E108" s="133" t="s">
        <v>267</v>
      </c>
      <c r="F108" s="134" t="s">
        <v>268</v>
      </c>
      <c r="G108" s="135" t="s">
        <v>259</v>
      </c>
      <c r="H108" s="136">
        <v>7.4020000000000001</v>
      </c>
      <c r="I108" s="137"/>
      <c r="J108" s="138">
        <f>ROUND(I108*H108,2)</f>
        <v>0</v>
      </c>
      <c r="K108" s="134" t="s">
        <v>162</v>
      </c>
      <c r="L108" s="32"/>
      <c r="M108" s="139" t="s">
        <v>3</v>
      </c>
      <c r="N108" s="140" t="s">
        <v>43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150</v>
      </c>
      <c r="AU108" s="143" t="s">
        <v>82</v>
      </c>
      <c r="AY108" s="17" t="s">
        <v>147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80</v>
      </c>
      <c r="BK108" s="144">
        <f>ROUND(I108*H108,2)</f>
        <v>0</v>
      </c>
      <c r="BL108" s="17" t="s">
        <v>173</v>
      </c>
      <c r="BM108" s="143" t="s">
        <v>298</v>
      </c>
    </row>
    <row r="109" spans="2:65" s="1" customFormat="1" ht="24.15" customHeight="1">
      <c r="B109" s="131"/>
      <c r="C109" s="132" t="s">
        <v>182</v>
      </c>
      <c r="D109" s="132" t="s">
        <v>150</v>
      </c>
      <c r="E109" s="133" t="s">
        <v>270</v>
      </c>
      <c r="F109" s="134" t="s">
        <v>271</v>
      </c>
      <c r="G109" s="135" t="s">
        <v>259</v>
      </c>
      <c r="H109" s="136">
        <v>57.311999999999998</v>
      </c>
      <c r="I109" s="137"/>
      <c r="J109" s="138">
        <f>ROUND(I109*H109,2)</f>
        <v>0</v>
      </c>
      <c r="K109" s="134" t="s">
        <v>241</v>
      </c>
      <c r="L109" s="32"/>
      <c r="M109" s="139" t="s">
        <v>3</v>
      </c>
      <c r="N109" s="140" t="s">
        <v>43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173</v>
      </c>
      <c r="AT109" s="143" t="s">
        <v>150</v>
      </c>
      <c r="AU109" s="143" t="s">
        <v>82</v>
      </c>
      <c r="AY109" s="17" t="s">
        <v>147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80</v>
      </c>
      <c r="BK109" s="144">
        <f>ROUND(I109*H109,2)</f>
        <v>0</v>
      </c>
      <c r="BL109" s="17" t="s">
        <v>173</v>
      </c>
      <c r="BM109" s="143" t="s">
        <v>299</v>
      </c>
    </row>
    <row r="110" spans="2:65" s="1" customFormat="1">
      <c r="B110" s="32"/>
      <c r="D110" s="159" t="s">
        <v>243</v>
      </c>
      <c r="F110" s="160" t="s">
        <v>273</v>
      </c>
      <c r="I110" s="147"/>
      <c r="L110" s="32"/>
      <c r="M110" s="148"/>
      <c r="T110" s="53"/>
      <c r="AT110" s="17" t="s">
        <v>243</v>
      </c>
      <c r="AU110" s="17" t="s">
        <v>82</v>
      </c>
    </row>
    <row r="111" spans="2:65" s="1" customFormat="1" ht="24.15" customHeight="1">
      <c r="B111" s="131"/>
      <c r="C111" s="132" t="s">
        <v>187</v>
      </c>
      <c r="D111" s="132" t="s">
        <v>150</v>
      </c>
      <c r="E111" s="133" t="s">
        <v>274</v>
      </c>
      <c r="F111" s="134" t="s">
        <v>300</v>
      </c>
      <c r="G111" s="135" t="s">
        <v>259</v>
      </c>
      <c r="H111" s="136">
        <v>64.713999999999999</v>
      </c>
      <c r="I111" s="137"/>
      <c r="J111" s="138">
        <f>ROUND(I111*H111,2)</f>
        <v>0</v>
      </c>
      <c r="K111" s="134" t="s">
        <v>241</v>
      </c>
      <c r="L111" s="32"/>
      <c r="M111" s="139" t="s">
        <v>3</v>
      </c>
      <c r="N111" s="140" t="s">
        <v>43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173</v>
      </c>
      <c r="AT111" s="143" t="s">
        <v>150</v>
      </c>
      <c r="AU111" s="143" t="s">
        <v>82</v>
      </c>
      <c r="AY111" s="17" t="s">
        <v>147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80</v>
      </c>
      <c r="BK111" s="144">
        <f>ROUND(I111*H111,2)</f>
        <v>0</v>
      </c>
      <c r="BL111" s="17" t="s">
        <v>173</v>
      </c>
      <c r="BM111" s="143" t="s">
        <v>301</v>
      </c>
    </row>
    <row r="112" spans="2:65" s="1" customFormat="1">
      <c r="B112" s="32"/>
      <c r="D112" s="159" t="s">
        <v>243</v>
      </c>
      <c r="F112" s="160" t="s">
        <v>277</v>
      </c>
      <c r="I112" s="147"/>
      <c r="L112" s="32"/>
      <c r="M112" s="148"/>
      <c r="T112" s="53"/>
      <c r="AT112" s="17" t="s">
        <v>243</v>
      </c>
      <c r="AU112" s="17" t="s">
        <v>82</v>
      </c>
    </row>
    <row r="113" spans="2:65" s="1" customFormat="1" ht="24.15" customHeight="1">
      <c r="B113" s="131"/>
      <c r="C113" s="132" t="s">
        <v>194</v>
      </c>
      <c r="D113" s="132" t="s">
        <v>150</v>
      </c>
      <c r="E113" s="133" t="s">
        <v>278</v>
      </c>
      <c r="F113" s="134" t="s">
        <v>302</v>
      </c>
      <c r="G113" s="135" t="s">
        <v>259</v>
      </c>
      <c r="H113" s="136">
        <v>14.804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303</v>
      </c>
    </row>
    <row r="114" spans="2:65" s="1" customFormat="1">
      <c r="B114" s="32"/>
      <c r="D114" s="159" t="s">
        <v>243</v>
      </c>
      <c r="F114" s="160" t="s">
        <v>281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2" customFormat="1">
      <c r="B115" s="149"/>
      <c r="D115" s="145" t="s">
        <v>165</v>
      </c>
      <c r="E115" s="150" t="s">
        <v>3</v>
      </c>
      <c r="F115" s="151" t="s">
        <v>304</v>
      </c>
      <c r="H115" s="152">
        <v>14.804</v>
      </c>
      <c r="I115" s="153"/>
      <c r="L115" s="149"/>
      <c r="M115" s="154"/>
      <c r="T115" s="155"/>
      <c r="AT115" s="150" t="s">
        <v>165</v>
      </c>
      <c r="AU115" s="150" t="s">
        <v>82</v>
      </c>
      <c r="AV115" s="12" t="s">
        <v>82</v>
      </c>
      <c r="AW115" s="12" t="s">
        <v>33</v>
      </c>
      <c r="AX115" s="12" t="s">
        <v>80</v>
      </c>
      <c r="AY115" s="150" t="s">
        <v>147</v>
      </c>
    </row>
    <row r="116" spans="2:65" s="1" customFormat="1" ht="16.5" customHeight="1">
      <c r="B116" s="131"/>
      <c r="C116" s="132" t="s">
        <v>199</v>
      </c>
      <c r="D116" s="132" t="s">
        <v>150</v>
      </c>
      <c r="E116" s="133" t="s">
        <v>283</v>
      </c>
      <c r="F116" s="134" t="s">
        <v>284</v>
      </c>
      <c r="G116" s="135" t="s">
        <v>259</v>
      </c>
      <c r="H116" s="136">
        <v>64.713999999999999</v>
      </c>
      <c r="I116" s="137"/>
      <c r="J116" s="138">
        <f>ROUND(I116*H116,2)</f>
        <v>0</v>
      </c>
      <c r="K116" s="134" t="s">
        <v>241</v>
      </c>
      <c r="L116" s="32"/>
      <c r="M116" s="139" t="s">
        <v>3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150</v>
      </c>
      <c r="AU116" s="143" t="s">
        <v>82</v>
      </c>
      <c r="AY116" s="17" t="s">
        <v>147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80</v>
      </c>
      <c r="BK116" s="144">
        <f>ROUND(I116*H116,2)</f>
        <v>0</v>
      </c>
      <c r="BL116" s="17" t="s">
        <v>173</v>
      </c>
      <c r="BM116" s="143" t="s">
        <v>305</v>
      </c>
    </row>
    <row r="117" spans="2:65" s="1" customFormat="1">
      <c r="B117" s="32"/>
      <c r="D117" s="159" t="s">
        <v>243</v>
      </c>
      <c r="F117" s="160" t="s">
        <v>286</v>
      </c>
      <c r="I117" s="147"/>
      <c r="L117" s="32"/>
      <c r="M117" s="174"/>
      <c r="N117" s="175"/>
      <c r="O117" s="175"/>
      <c r="P117" s="175"/>
      <c r="Q117" s="175"/>
      <c r="R117" s="175"/>
      <c r="S117" s="175"/>
      <c r="T117" s="176"/>
      <c r="AT117" s="17" t="s">
        <v>243</v>
      </c>
      <c r="AU117" s="17" t="s">
        <v>82</v>
      </c>
    </row>
    <row r="118" spans="2:65" s="1" customFormat="1" ht="6.9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32"/>
    </row>
  </sheetData>
  <autoFilter ref="C87:K117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300-000000000000}"/>
    <hyperlink ref="F97" r:id="rId2" xr:uid="{00000000-0004-0000-0300-000001000000}"/>
    <hyperlink ref="F100" r:id="rId3" xr:uid="{00000000-0004-0000-0300-000002000000}"/>
    <hyperlink ref="F102" r:id="rId4" xr:uid="{00000000-0004-0000-0300-000003000000}"/>
    <hyperlink ref="F110" r:id="rId5" xr:uid="{00000000-0004-0000-0300-000004000000}"/>
    <hyperlink ref="F112" r:id="rId6" xr:uid="{00000000-0004-0000-0300-000005000000}"/>
    <hyperlink ref="F114" r:id="rId7" xr:uid="{00000000-0004-0000-0300-000006000000}"/>
    <hyperlink ref="F117" r:id="rId8" xr:uid="{00000000-0004-0000-0300-000007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9"/>
  <headerFooter>
    <oddFooter>&amp;CStrana &amp;P z &amp;N</oddFooter>
  </headerFooter>
  <drawing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6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95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306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9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ROUND((SUM(BE88:BE105)),  2)</f>
        <v>0</v>
      </c>
      <c r="I35" s="93">
        <v>0.21</v>
      </c>
      <c r="J35" s="83">
        <f>ROUND(((SUM(BE88:BE105))*I35),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ROUND((SUM(BF88:BF105)),  2)</f>
        <v>0</v>
      </c>
      <c r="I36" s="93">
        <v>0.12</v>
      </c>
      <c r="J36" s="83">
        <f>ROUND(((SUM(BF88:BF105))*I36),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ROUND((SUM(BG88:BG105)),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ROUND((SUM(BH88:BH105)),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ROUND((SUM(BI88:BI105)),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003 - Bourání betonových kójí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5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J99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003 - Bourání betonových kójí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95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39.052799999999998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P90+P99</f>
        <v>0</v>
      </c>
      <c r="R89" s="125">
        <f>R90+R99</f>
        <v>0</v>
      </c>
      <c r="T89" s="126">
        <f>T90+T99</f>
        <v>39.052799999999998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BK90+BK99</f>
        <v>0</v>
      </c>
    </row>
    <row r="90" spans="2:65" s="11" customFormat="1" ht="22.95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SUM(P91:P98)</f>
        <v>0</v>
      </c>
      <c r="R90" s="125">
        <f>SUM(R91:R98)</f>
        <v>0</v>
      </c>
      <c r="T90" s="126">
        <f>SUM(T91:T98)</f>
        <v>39.052799999999998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SUM(BK91:BK98)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238</v>
      </c>
      <c r="F91" s="134" t="s">
        <v>239</v>
      </c>
      <c r="G91" s="135" t="s">
        <v>240</v>
      </c>
      <c r="H91" s="136">
        <v>5.4240000000000004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2.4</v>
      </c>
      <c r="T91" s="142">
        <f>S91*H91</f>
        <v>13.0176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307</v>
      </c>
    </row>
    <row r="92" spans="2:65" s="1" customFormat="1">
      <c r="B92" s="32"/>
      <c r="D92" s="159" t="s">
        <v>243</v>
      </c>
      <c r="F92" s="160" t="s">
        <v>244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308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309</v>
      </c>
      <c r="H94" s="152">
        <v>5.4240000000000004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80</v>
      </c>
      <c r="AY94" s="150" t="s">
        <v>147</v>
      </c>
    </row>
    <row r="95" spans="2:65" s="1" customFormat="1" ht="16.5" customHeight="1">
      <c r="B95" s="131"/>
      <c r="C95" s="132" t="s">
        <v>82</v>
      </c>
      <c r="D95" s="132" t="s">
        <v>150</v>
      </c>
      <c r="E95" s="133" t="s">
        <v>310</v>
      </c>
      <c r="F95" s="134" t="s">
        <v>311</v>
      </c>
      <c r="G95" s="135" t="s">
        <v>240</v>
      </c>
      <c r="H95" s="136">
        <v>10.848000000000001</v>
      </c>
      <c r="I95" s="137"/>
      <c r="J95" s="138">
        <f>ROUND(I95*H95,2)</f>
        <v>0</v>
      </c>
      <c r="K95" s="134" t="s">
        <v>241</v>
      </c>
      <c r="L95" s="32"/>
      <c r="M95" s="139" t="s">
        <v>3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2.4</v>
      </c>
      <c r="T95" s="142">
        <f>S95*H95</f>
        <v>26.0352</v>
      </c>
      <c r="AR95" s="143" t="s">
        <v>173</v>
      </c>
      <c r="AT95" s="143" t="s">
        <v>150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312</v>
      </c>
    </row>
    <row r="96" spans="2:65" s="1" customFormat="1">
      <c r="B96" s="32"/>
      <c r="D96" s="159" t="s">
        <v>243</v>
      </c>
      <c r="F96" s="160" t="s">
        <v>313</v>
      </c>
      <c r="I96" s="147"/>
      <c r="L96" s="32"/>
      <c r="M96" s="148"/>
      <c r="T96" s="53"/>
      <c r="AT96" s="17" t="s">
        <v>243</v>
      </c>
      <c r="AU96" s="17" t="s">
        <v>82</v>
      </c>
    </row>
    <row r="97" spans="2:65" s="13" customFormat="1">
      <c r="B97" s="161"/>
      <c r="D97" s="145" t="s">
        <v>165</v>
      </c>
      <c r="E97" s="162" t="s">
        <v>3</v>
      </c>
      <c r="F97" s="163" t="s">
        <v>314</v>
      </c>
      <c r="H97" s="162" t="s">
        <v>3</v>
      </c>
      <c r="I97" s="164"/>
      <c r="L97" s="161"/>
      <c r="M97" s="165"/>
      <c r="T97" s="166"/>
      <c r="AT97" s="162" t="s">
        <v>165</v>
      </c>
      <c r="AU97" s="162" t="s">
        <v>82</v>
      </c>
      <c r="AV97" s="13" t="s">
        <v>80</v>
      </c>
      <c r="AW97" s="13" t="s">
        <v>33</v>
      </c>
      <c r="AX97" s="13" t="s">
        <v>72</v>
      </c>
      <c r="AY97" s="162" t="s">
        <v>147</v>
      </c>
    </row>
    <row r="98" spans="2:65" s="12" customFormat="1">
      <c r="B98" s="149"/>
      <c r="D98" s="145" t="s">
        <v>165</v>
      </c>
      <c r="E98" s="150" t="s">
        <v>3</v>
      </c>
      <c r="F98" s="151" t="s">
        <v>315</v>
      </c>
      <c r="H98" s="152">
        <v>10.848000000000001</v>
      </c>
      <c r="I98" s="153"/>
      <c r="L98" s="149"/>
      <c r="M98" s="154"/>
      <c r="T98" s="155"/>
      <c r="AT98" s="150" t="s">
        <v>165</v>
      </c>
      <c r="AU98" s="150" t="s">
        <v>82</v>
      </c>
      <c r="AV98" s="12" t="s">
        <v>82</v>
      </c>
      <c r="AW98" s="12" t="s">
        <v>33</v>
      </c>
      <c r="AX98" s="12" t="s">
        <v>80</v>
      </c>
      <c r="AY98" s="150" t="s">
        <v>147</v>
      </c>
    </row>
    <row r="99" spans="2:65" s="11" customFormat="1" ht="22.95" customHeight="1">
      <c r="B99" s="119"/>
      <c r="D99" s="120" t="s">
        <v>71</v>
      </c>
      <c r="E99" s="129" t="s">
        <v>265</v>
      </c>
      <c r="F99" s="129" t="s">
        <v>266</v>
      </c>
      <c r="I99" s="122"/>
      <c r="J99" s="130">
        <f>BK99</f>
        <v>0</v>
      </c>
      <c r="L99" s="119"/>
      <c r="M99" s="124"/>
      <c r="P99" s="125">
        <f>SUM(P100:P105)</f>
        <v>0</v>
      </c>
      <c r="R99" s="125">
        <f>SUM(R100:R105)</f>
        <v>0</v>
      </c>
      <c r="T99" s="126">
        <f>SUM(T100:T105)</f>
        <v>0</v>
      </c>
      <c r="AR99" s="120" t="s">
        <v>80</v>
      </c>
      <c r="AT99" s="127" t="s">
        <v>71</v>
      </c>
      <c r="AU99" s="127" t="s">
        <v>80</v>
      </c>
      <c r="AY99" s="120" t="s">
        <v>147</v>
      </c>
      <c r="BK99" s="128">
        <f>SUM(BK100:BK105)</f>
        <v>0</v>
      </c>
    </row>
    <row r="100" spans="2:65" s="1" customFormat="1" ht="24.15" customHeight="1">
      <c r="B100" s="131"/>
      <c r="C100" s="132" t="s">
        <v>166</v>
      </c>
      <c r="D100" s="132" t="s">
        <v>150</v>
      </c>
      <c r="E100" s="133" t="s">
        <v>270</v>
      </c>
      <c r="F100" s="134" t="s">
        <v>271</v>
      </c>
      <c r="G100" s="135" t="s">
        <v>259</v>
      </c>
      <c r="H100" s="136">
        <v>39.052999999999997</v>
      </c>
      <c r="I100" s="137"/>
      <c r="J100" s="138">
        <f>ROUND(I100*H100,2)</f>
        <v>0</v>
      </c>
      <c r="K100" s="134" t="s">
        <v>241</v>
      </c>
      <c r="L100" s="32"/>
      <c r="M100" s="139" t="s">
        <v>3</v>
      </c>
      <c r="N100" s="140" t="s">
        <v>43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173</v>
      </c>
      <c r="AT100" s="143" t="s">
        <v>150</v>
      </c>
      <c r="AU100" s="143" t="s">
        <v>82</v>
      </c>
      <c r="AY100" s="17" t="s">
        <v>147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80</v>
      </c>
      <c r="BK100" s="144">
        <f>ROUND(I100*H100,2)</f>
        <v>0</v>
      </c>
      <c r="BL100" s="17" t="s">
        <v>173</v>
      </c>
      <c r="BM100" s="143" t="s">
        <v>316</v>
      </c>
    </row>
    <row r="101" spans="2:65" s="1" customFormat="1">
      <c r="B101" s="32"/>
      <c r="D101" s="159" t="s">
        <v>243</v>
      </c>
      <c r="F101" s="160" t="s">
        <v>273</v>
      </c>
      <c r="I101" s="147"/>
      <c r="L101" s="32"/>
      <c r="M101" s="148"/>
      <c r="T101" s="53"/>
      <c r="AT101" s="17" t="s">
        <v>243</v>
      </c>
      <c r="AU101" s="17" t="s">
        <v>82</v>
      </c>
    </row>
    <row r="102" spans="2:65" s="1" customFormat="1" ht="24.15" customHeight="1">
      <c r="B102" s="131"/>
      <c r="C102" s="132" t="s">
        <v>173</v>
      </c>
      <c r="D102" s="132" t="s">
        <v>150</v>
      </c>
      <c r="E102" s="133" t="s">
        <v>274</v>
      </c>
      <c r="F102" s="134" t="s">
        <v>300</v>
      </c>
      <c r="G102" s="135" t="s">
        <v>259</v>
      </c>
      <c r="H102" s="136">
        <v>39.052999999999997</v>
      </c>
      <c r="I102" s="137"/>
      <c r="J102" s="138">
        <f>ROUND(I102*H102,2)</f>
        <v>0</v>
      </c>
      <c r="K102" s="134" t="s">
        <v>241</v>
      </c>
      <c r="L102" s="32"/>
      <c r="M102" s="139" t="s">
        <v>3</v>
      </c>
      <c r="N102" s="140" t="s">
        <v>43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173</v>
      </c>
      <c r="AT102" s="143" t="s">
        <v>150</v>
      </c>
      <c r="AU102" s="143" t="s">
        <v>82</v>
      </c>
      <c r="AY102" s="17" t="s">
        <v>147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80</v>
      </c>
      <c r="BK102" s="144">
        <f>ROUND(I102*H102,2)</f>
        <v>0</v>
      </c>
      <c r="BL102" s="17" t="s">
        <v>173</v>
      </c>
      <c r="BM102" s="143" t="s">
        <v>317</v>
      </c>
    </row>
    <row r="103" spans="2:65" s="1" customFormat="1">
      <c r="B103" s="32"/>
      <c r="D103" s="159" t="s">
        <v>243</v>
      </c>
      <c r="F103" s="160" t="s">
        <v>277</v>
      </c>
      <c r="I103" s="147"/>
      <c r="L103" s="32"/>
      <c r="M103" s="148"/>
      <c r="T103" s="53"/>
      <c r="AT103" s="17" t="s">
        <v>243</v>
      </c>
      <c r="AU103" s="17" t="s">
        <v>82</v>
      </c>
    </row>
    <row r="104" spans="2:65" s="1" customFormat="1" ht="16.5" customHeight="1">
      <c r="B104" s="131"/>
      <c r="C104" s="132" t="s">
        <v>146</v>
      </c>
      <c r="D104" s="132" t="s">
        <v>150</v>
      </c>
      <c r="E104" s="133" t="s">
        <v>283</v>
      </c>
      <c r="F104" s="134" t="s">
        <v>284</v>
      </c>
      <c r="G104" s="135" t="s">
        <v>259</v>
      </c>
      <c r="H104" s="136">
        <v>39.052999999999997</v>
      </c>
      <c r="I104" s="137"/>
      <c r="J104" s="138">
        <f>ROUND(I104*H104,2)</f>
        <v>0</v>
      </c>
      <c r="K104" s="134" t="s">
        <v>241</v>
      </c>
      <c r="L104" s="32"/>
      <c r="M104" s="139" t="s">
        <v>3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150</v>
      </c>
      <c r="AU104" s="143" t="s">
        <v>82</v>
      </c>
      <c r="AY104" s="17" t="s">
        <v>147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80</v>
      </c>
      <c r="BK104" s="144">
        <f>ROUND(I104*H104,2)</f>
        <v>0</v>
      </c>
      <c r="BL104" s="17" t="s">
        <v>173</v>
      </c>
      <c r="BM104" s="143" t="s">
        <v>318</v>
      </c>
    </row>
    <row r="105" spans="2:65" s="1" customFormat="1">
      <c r="B105" s="32"/>
      <c r="D105" s="159" t="s">
        <v>243</v>
      </c>
      <c r="F105" s="160" t="s">
        <v>286</v>
      </c>
      <c r="I105" s="147"/>
      <c r="L105" s="32"/>
      <c r="M105" s="174"/>
      <c r="N105" s="175"/>
      <c r="O105" s="175"/>
      <c r="P105" s="175"/>
      <c r="Q105" s="175"/>
      <c r="R105" s="175"/>
      <c r="S105" s="175"/>
      <c r="T105" s="176"/>
      <c r="AT105" s="17" t="s">
        <v>243</v>
      </c>
      <c r="AU105" s="17" t="s">
        <v>82</v>
      </c>
    </row>
    <row r="106" spans="2:65" s="1" customFormat="1" ht="6.9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2"/>
    </row>
  </sheetData>
  <autoFilter ref="C87:K105" xr:uid="{00000000-0009-0000-0000-000004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400-000000000000}"/>
    <hyperlink ref="F96" r:id="rId2" xr:uid="{00000000-0004-0000-0400-000001000000}"/>
    <hyperlink ref="F101" r:id="rId3" xr:uid="{00000000-0004-0000-0400-000002000000}"/>
    <hyperlink ref="F103" r:id="rId4" xr:uid="{00000000-0004-0000-0400-000003000000}"/>
    <hyperlink ref="F105" r:id="rId5" xr:uid="{00000000-0004-0000-0400-00000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6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98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319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9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ROUND(J87,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ROUND((SUM(BE87:BE91)),  2)</f>
        <v>0</v>
      </c>
      <c r="I35" s="93">
        <v>0.21</v>
      </c>
      <c r="J35" s="83">
        <f>ROUND(((SUM(BE87:BE91))*I35),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ROUND((SUM(BF87:BF91)),  2)</f>
        <v>0</v>
      </c>
      <c r="I36" s="93">
        <v>0.12</v>
      </c>
      <c r="J36" s="83">
        <f>ROUND(((SUM(BF87:BF91))*I36),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ROUND((SUM(BG87:BG91)),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ROUND((SUM(BH87:BH91)),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ROUND((SUM(BI87:BI91)),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006 - Bourání kontejnerů a UNIMO buňky usazené na zpevněných plochách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5" customHeight="1">
      <c r="B63" s="32"/>
      <c r="C63" s="102" t="s">
        <v>70</v>
      </c>
      <c r="J63" s="63">
        <f>J87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320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95" customHeight="1">
      <c r="B65" s="107"/>
      <c r="D65" s="108" t="s">
        <v>321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132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33" t="str">
        <f>E7</f>
        <v>Překladiště a sběrný dvůr TS Bruntál - 0. etapa</v>
      </c>
      <c r="F75" s="334"/>
      <c r="G75" s="334"/>
      <c r="H75" s="334"/>
      <c r="L75" s="32"/>
    </row>
    <row r="76" spans="2:12" ht="12" customHeight="1">
      <c r="B76" s="20"/>
      <c r="C76" s="27" t="s">
        <v>118</v>
      </c>
      <c r="L76" s="20"/>
    </row>
    <row r="77" spans="2:12" s="1" customFormat="1" ht="16.5" customHeight="1">
      <c r="B77" s="32"/>
      <c r="E77" s="333" t="s">
        <v>229</v>
      </c>
      <c r="F77" s="332"/>
      <c r="G77" s="332"/>
      <c r="H77" s="332"/>
      <c r="L77" s="32"/>
    </row>
    <row r="78" spans="2:12" s="1" customFormat="1" ht="12" customHeight="1">
      <c r="B78" s="32"/>
      <c r="C78" s="27" t="s">
        <v>230</v>
      </c>
      <c r="L78" s="32"/>
    </row>
    <row r="79" spans="2:12" s="1" customFormat="1" ht="16.5" customHeight="1">
      <c r="B79" s="32"/>
      <c r="E79" s="326" t="str">
        <f>E11</f>
        <v>006 - Bourání kontejnerů a UNIMO buňky usazené na zpevněných plochách</v>
      </c>
      <c r="F79" s="332"/>
      <c r="G79" s="332"/>
      <c r="H79" s="332"/>
      <c r="L79" s="32"/>
    </row>
    <row r="80" spans="2:12" s="1" customFormat="1" ht="6.9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Bruntál</v>
      </c>
      <c r="I81" s="27" t="s">
        <v>23</v>
      </c>
      <c r="J81" s="49" t="str">
        <f>IF(J14="","",J14)</f>
        <v>31.5.2024</v>
      </c>
      <c r="L81" s="32"/>
    </row>
    <row r="82" spans="2:65" s="1" customFormat="1" ht="6.9" customHeight="1">
      <c r="B82" s="32"/>
      <c r="L82" s="32"/>
    </row>
    <row r="83" spans="2:65" s="1" customFormat="1" ht="15.15" customHeight="1">
      <c r="B83" s="32"/>
      <c r="C83" s="27" t="s">
        <v>25</v>
      </c>
      <c r="F83" s="25" t="str">
        <f>E17</f>
        <v>TS Bruntál s.ro.</v>
      </c>
      <c r="I83" s="27" t="s">
        <v>31</v>
      </c>
      <c r="J83" s="30" t="str">
        <f>E23</f>
        <v>SHB a.s.</v>
      </c>
      <c r="L83" s="32"/>
    </row>
    <row r="84" spans="2:65" s="1" customFormat="1" ht="15.15" customHeight="1">
      <c r="B84" s="32"/>
      <c r="C84" s="27" t="s">
        <v>29</v>
      </c>
      <c r="F84" s="25" t="str">
        <f>IF(E20="","",E20)</f>
        <v>Vyplň údaj</v>
      </c>
      <c r="I84" s="27" t="s">
        <v>34</v>
      </c>
      <c r="J84" s="30" t="str">
        <f>E26</f>
        <v>Ing. Petr Fraš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133</v>
      </c>
      <c r="D86" s="113" t="s">
        <v>57</v>
      </c>
      <c r="E86" s="113" t="s">
        <v>53</v>
      </c>
      <c r="F86" s="113" t="s">
        <v>54</v>
      </c>
      <c r="G86" s="113" t="s">
        <v>134</v>
      </c>
      <c r="H86" s="113" t="s">
        <v>135</v>
      </c>
      <c r="I86" s="113" t="s">
        <v>136</v>
      </c>
      <c r="J86" s="113" t="s">
        <v>123</v>
      </c>
      <c r="K86" s="114" t="s">
        <v>137</v>
      </c>
      <c r="L86" s="111"/>
      <c r="M86" s="56" t="s">
        <v>3</v>
      </c>
      <c r="N86" s="57" t="s">
        <v>42</v>
      </c>
      <c r="O86" s="57" t="s">
        <v>138</v>
      </c>
      <c r="P86" s="57" t="s">
        <v>139</v>
      </c>
      <c r="Q86" s="57" t="s">
        <v>140</v>
      </c>
      <c r="R86" s="57" t="s">
        <v>141</v>
      </c>
      <c r="S86" s="57" t="s">
        <v>142</v>
      </c>
      <c r="T86" s="58" t="s">
        <v>143</v>
      </c>
    </row>
    <row r="87" spans="2:65" s="1" customFormat="1" ht="22.95" customHeight="1">
      <c r="B87" s="32"/>
      <c r="C87" s="61" t="s">
        <v>144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0</v>
      </c>
      <c r="S87" s="50"/>
      <c r="T87" s="117">
        <f>T88</f>
        <v>0</v>
      </c>
      <c r="AT87" s="17" t="s">
        <v>71</v>
      </c>
      <c r="AU87" s="17" t="s">
        <v>124</v>
      </c>
      <c r="BK87" s="118">
        <f>BK88</f>
        <v>0</v>
      </c>
    </row>
    <row r="88" spans="2:65" s="11" customFormat="1" ht="25.95" customHeight="1">
      <c r="B88" s="119"/>
      <c r="D88" s="120" t="s">
        <v>71</v>
      </c>
      <c r="E88" s="121" t="s">
        <v>322</v>
      </c>
      <c r="F88" s="121" t="s">
        <v>323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0</v>
      </c>
      <c r="T88" s="126">
        <f>T89</f>
        <v>0</v>
      </c>
      <c r="AR88" s="120" t="s">
        <v>173</v>
      </c>
      <c r="AT88" s="127" t="s">
        <v>71</v>
      </c>
      <c r="AU88" s="127" t="s">
        <v>72</v>
      </c>
      <c r="AY88" s="120" t="s">
        <v>147</v>
      </c>
      <c r="BK88" s="128">
        <f>BK89</f>
        <v>0</v>
      </c>
    </row>
    <row r="89" spans="2:65" s="11" customFormat="1" ht="22.95" customHeight="1">
      <c r="B89" s="119"/>
      <c r="D89" s="120" t="s">
        <v>71</v>
      </c>
      <c r="E89" s="129" t="s">
        <v>324</v>
      </c>
      <c r="F89" s="129" t="s">
        <v>325</v>
      </c>
      <c r="I89" s="122"/>
      <c r="J89" s="130">
        <f>BK89</f>
        <v>0</v>
      </c>
      <c r="L89" s="119"/>
      <c r="M89" s="124"/>
      <c r="P89" s="125">
        <f>SUM(P90:P91)</f>
        <v>0</v>
      </c>
      <c r="R89" s="125">
        <f>SUM(R90:R91)</f>
        <v>0</v>
      </c>
      <c r="T89" s="126">
        <f>SUM(T90:T91)</f>
        <v>0</v>
      </c>
      <c r="AR89" s="120" t="s">
        <v>173</v>
      </c>
      <c r="AT89" s="127" t="s">
        <v>71</v>
      </c>
      <c r="AU89" s="127" t="s">
        <v>80</v>
      </c>
      <c r="AY89" s="120" t="s">
        <v>147</v>
      </c>
      <c r="BK89" s="128">
        <f>SUM(BK90:BK91)</f>
        <v>0</v>
      </c>
    </row>
    <row r="90" spans="2:65" s="1" customFormat="1" ht="16.5" customHeight="1">
      <c r="B90" s="131"/>
      <c r="C90" s="132" t="s">
        <v>80</v>
      </c>
      <c r="D90" s="132" t="s">
        <v>150</v>
      </c>
      <c r="E90" s="133" t="s">
        <v>326</v>
      </c>
      <c r="F90" s="134" t="s">
        <v>327</v>
      </c>
      <c r="G90" s="135" t="s">
        <v>328</v>
      </c>
      <c r="H90" s="136">
        <v>1</v>
      </c>
      <c r="I90" s="137"/>
      <c r="J90" s="138">
        <f>ROUND(I90*H90,2)</f>
        <v>0</v>
      </c>
      <c r="K90" s="134" t="s">
        <v>162</v>
      </c>
      <c r="L90" s="32"/>
      <c r="M90" s="139" t="s">
        <v>3</v>
      </c>
      <c r="N90" s="140" t="s">
        <v>43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329</v>
      </c>
      <c r="AT90" s="143" t="s">
        <v>150</v>
      </c>
      <c r="AU90" s="143" t="s">
        <v>82</v>
      </c>
      <c r="AY90" s="17" t="s">
        <v>147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80</v>
      </c>
      <c r="BK90" s="144">
        <f>ROUND(I90*H90,2)</f>
        <v>0</v>
      </c>
      <c r="BL90" s="17" t="s">
        <v>329</v>
      </c>
      <c r="BM90" s="143" t="s">
        <v>330</v>
      </c>
    </row>
    <row r="91" spans="2:65" s="1" customFormat="1" ht="16.5" customHeight="1">
      <c r="B91" s="131"/>
      <c r="C91" s="132" t="s">
        <v>82</v>
      </c>
      <c r="D91" s="132" t="s">
        <v>150</v>
      </c>
      <c r="E91" s="133" t="s">
        <v>331</v>
      </c>
      <c r="F91" s="134" t="s">
        <v>332</v>
      </c>
      <c r="G91" s="135" t="s">
        <v>333</v>
      </c>
      <c r="H91" s="136">
        <v>1</v>
      </c>
      <c r="I91" s="137"/>
      <c r="J91" s="138">
        <f>ROUND(I91*H91,2)</f>
        <v>0</v>
      </c>
      <c r="K91" s="134" t="s">
        <v>162</v>
      </c>
      <c r="L91" s="32"/>
      <c r="M91" s="177" t="s">
        <v>3</v>
      </c>
      <c r="N91" s="178" t="s">
        <v>43</v>
      </c>
      <c r="O91" s="175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43" t="s">
        <v>329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329</v>
      </c>
      <c r="BM91" s="143" t="s">
        <v>334</v>
      </c>
    </row>
    <row r="92" spans="2:65" s="1" customFormat="1" ht="6.9" customHeight="1"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32"/>
    </row>
  </sheetData>
  <autoFilter ref="C86:K91" xr:uid="{00000000-0009-0000-0000-000005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10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335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9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47.25" customHeight="1">
      <c r="B29" s="91"/>
      <c r="E29" s="321" t="s">
        <v>37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ROUND((SUM(BE88:BE109)),  2)</f>
        <v>0</v>
      </c>
      <c r="I35" s="93">
        <v>0.21</v>
      </c>
      <c r="J35" s="83">
        <f>ROUND(((SUM(BE88:BE109))*I35),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ROUND((SUM(BF88:BF109)),  2)</f>
        <v>0</v>
      </c>
      <c r="I36" s="93">
        <v>0.12</v>
      </c>
      <c r="J36" s="83">
        <f>ROUND(((SUM(BF88:BF109))*I36),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ROUND((SUM(BG88:BG109)),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ROUND((SUM(BH88:BH109)),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ROUND((SUM(BI88:BI109)),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008 - Bourání oplocení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5" customHeight="1">
      <c r="B63" s="32"/>
      <c r="C63" s="102" t="s">
        <v>70</v>
      </c>
      <c r="J63" s="63">
        <f>J88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J89</f>
        <v>0</v>
      </c>
      <c r="L64" s="103"/>
    </row>
    <row r="65" spans="2:12" s="9" customFormat="1" ht="19.95" customHeight="1">
      <c r="B65" s="107"/>
      <c r="D65" s="108" t="s">
        <v>233</v>
      </c>
      <c r="E65" s="109"/>
      <c r="F65" s="109"/>
      <c r="G65" s="109"/>
      <c r="H65" s="109"/>
      <c r="I65" s="109"/>
      <c r="J65" s="110">
        <f>J90</f>
        <v>0</v>
      </c>
      <c r="L65" s="107"/>
    </row>
    <row r="66" spans="2:12" s="9" customFormat="1" ht="19.95" customHeight="1">
      <c r="B66" s="107"/>
      <c r="D66" s="108" t="s">
        <v>234</v>
      </c>
      <c r="E66" s="109"/>
      <c r="F66" s="109"/>
      <c r="G66" s="109"/>
      <c r="H66" s="109"/>
      <c r="I66" s="109"/>
      <c r="J66" s="110">
        <f>J100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132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16.5" customHeight="1">
      <c r="B76" s="32"/>
      <c r="E76" s="333" t="str">
        <f>E7</f>
        <v>Překladiště a sběrný dvůr TS Bruntál - 0. etapa</v>
      </c>
      <c r="F76" s="334"/>
      <c r="G76" s="334"/>
      <c r="H76" s="334"/>
      <c r="L76" s="32"/>
    </row>
    <row r="77" spans="2:12" ht="12" customHeight="1">
      <c r="B77" s="20"/>
      <c r="C77" s="27" t="s">
        <v>118</v>
      </c>
      <c r="L77" s="20"/>
    </row>
    <row r="78" spans="2:12" s="1" customFormat="1" ht="16.5" customHeight="1">
      <c r="B78" s="32"/>
      <c r="E78" s="333" t="s">
        <v>229</v>
      </c>
      <c r="F78" s="332"/>
      <c r="G78" s="332"/>
      <c r="H78" s="332"/>
      <c r="L78" s="32"/>
    </row>
    <row r="79" spans="2:12" s="1" customFormat="1" ht="12" customHeight="1">
      <c r="B79" s="32"/>
      <c r="C79" s="27" t="s">
        <v>230</v>
      </c>
      <c r="L79" s="32"/>
    </row>
    <row r="80" spans="2:12" s="1" customFormat="1" ht="16.5" customHeight="1">
      <c r="B80" s="32"/>
      <c r="E80" s="326" t="str">
        <f>E11</f>
        <v>008 - Bourání oplocení</v>
      </c>
      <c r="F80" s="332"/>
      <c r="G80" s="332"/>
      <c r="H80" s="33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>Bruntál</v>
      </c>
      <c r="I82" s="27" t="s">
        <v>23</v>
      </c>
      <c r="J82" s="49" t="str">
        <f>IF(J14="","",J14)</f>
        <v>31.5.2024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E17</f>
        <v>TS Bruntál s.ro.</v>
      </c>
      <c r="I84" s="27" t="s">
        <v>31</v>
      </c>
      <c r="J84" s="30" t="str">
        <f>E23</f>
        <v>SHB a.s.</v>
      </c>
      <c r="L84" s="32"/>
    </row>
    <row r="85" spans="2:65" s="1" customFormat="1" ht="15.15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>Ing. Petr Fraš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133</v>
      </c>
      <c r="D87" s="113" t="s">
        <v>57</v>
      </c>
      <c r="E87" s="113" t="s">
        <v>53</v>
      </c>
      <c r="F87" s="113" t="s">
        <v>54</v>
      </c>
      <c r="G87" s="113" t="s">
        <v>134</v>
      </c>
      <c r="H87" s="113" t="s">
        <v>135</v>
      </c>
      <c r="I87" s="113" t="s">
        <v>136</v>
      </c>
      <c r="J87" s="113" t="s">
        <v>123</v>
      </c>
      <c r="K87" s="114" t="s">
        <v>137</v>
      </c>
      <c r="L87" s="111"/>
      <c r="M87" s="56" t="s">
        <v>3</v>
      </c>
      <c r="N87" s="57" t="s">
        <v>42</v>
      </c>
      <c r="O87" s="57" t="s">
        <v>138</v>
      </c>
      <c r="P87" s="57" t="s">
        <v>139</v>
      </c>
      <c r="Q87" s="57" t="s">
        <v>140</v>
      </c>
      <c r="R87" s="57" t="s">
        <v>141</v>
      </c>
      <c r="S87" s="57" t="s">
        <v>142</v>
      </c>
      <c r="T87" s="58" t="s">
        <v>143</v>
      </c>
    </row>
    <row r="88" spans="2:65" s="1" customFormat="1" ht="22.95" customHeight="1">
      <c r="B88" s="32"/>
      <c r="C88" s="61" t="s">
        <v>144</v>
      </c>
      <c r="J88" s="115">
        <f>BK88</f>
        <v>0</v>
      </c>
      <c r="L88" s="32"/>
      <c r="M88" s="59"/>
      <c r="N88" s="50"/>
      <c r="O88" s="50"/>
      <c r="P88" s="116">
        <f>P89</f>
        <v>0</v>
      </c>
      <c r="Q88" s="50"/>
      <c r="R88" s="116">
        <f>R89</f>
        <v>0</v>
      </c>
      <c r="S88" s="50"/>
      <c r="T88" s="117">
        <f>T89</f>
        <v>10.345740000000001</v>
      </c>
      <c r="AT88" s="17" t="s">
        <v>71</v>
      </c>
      <c r="AU88" s="17" t="s">
        <v>124</v>
      </c>
      <c r="BK88" s="118">
        <f>BK89</f>
        <v>0</v>
      </c>
    </row>
    <row r="89" spans="2:65" s="11" customFormat="1" ht="25.95" customHeight="1">
      <c r="B89" s="119"/>
      <c r="D89" s="120" t="s">
        <v>71</v>
      </c>
      <c r="E89" s="121" t="s">
        <v>235</v>
      </c>
      <c r="F89" s="121" t="s">
        <v>236</v>
      </c>
      <c r="I89" s="122"/>
      <c r="J89" s="123">
        <f>BK89</f>
        <v>0</v>
      </c>
      <c r="L89" s="119"/>
      <c r="M89" s="124"/>
      <c r="P89" s="125">
        <f>P90+P100</f>
        <v>0</v>
      </c>
      <c r="R89" s="125">
        <f>R90+R100</f>
        <v>0</v>
      </c>
      <c r="T89" s="126">
        <f>T90+T100</f>
        <v>10.345740000000001</v>
      </c>
      <c r="AR89" s="120" t="s">
        <v>80</v>
      </c>
      <c r="AT89" s="127" t="s">
        <v>71</v>
      </c>
      <c r="AU89" s="127" t="s">
        <v>72</v>
      </c>
      <c r="AY89" s="120" t="s">
        <v>147</v>
      </c>
      <c r="BK89" s="128">
        <f>BK90+BK100</f>
        <v>0</v>
      </c>
    </row>
    <row r="90" spans="2:65" s="11" customFormat="1" ht="22.95" customHeight="1">
      <c r="B90" s="119"/>
      <c r="D90" s="120" t="s">
        <v>71</v>
      </c>
      <c r="E90" s="129" t="s">
        <v>199</v>
      </c>
      <c r="F90" s="129" t="s">
        <v>237</v>
      </c>
      <c r="I90" s="122"/>
      <c r="J90" s="130">
        <f>BK90</f>
        <v>0</v>
      </c>
      <c r="L90" s="119"/>
      <c r="M90" s="124"/>
      <c r="P90" s="125">
        <f>SUM(P91:P99)</f>
        <v>0</v>
      </c>
      <c r="R90" s="125">
        <f>SUM(R91:R99)</f>
        <v>0</v>
      </c>
      <c r="T90" s="126">
        <f>SUM(T91:T99)</f>
        <v>10.345740000000001</v>
      </c>
      <c r="AR90" s="120" t="s">
        <v>80</v>
      </c>
      <c r="AT90" s="127" t="s">
        <v>71</v>
      </c>
      <c r="AU90" s="127" t="s">
        <v>80</v>
      </c>
      <c r="AY90" s="120" t="s">
        <v>147</v>
      </c>
      <c r="BK90" s="128">
        <f>SUM(BK91:BK99)</f>
        <v>0</v>
      </c>
    </row>
    <row r="91" spans="2:65" s="1" customFormat="1" ht="16.5" customHeight="1">
      <c r="B91" s="131"/>
      <c r="C91" s="132" t="s">
        <v>80</v>
      </c>
      <c r="D91" s="132" t="s">
        <v>150</v>
      </c>
      <c r="E91" s="133" t="s">
        <v>336</v>
      </c>
      <c r="F91" s="134" t="s">
        <v>337</v>
      </c>
      <c r="G91" s="135" t="s">
        <v>240</v>
      </c>
      <c r="H91" s="136">
        <v>5.04</v>
      </c>
      <c r="I91" s="137"/>
      <c r="J91" s="138">
        <f>ROUND(I91*H91,2)</f>
        <v>0</v>
      </c>
      <c r="K91" s="134" t="s">
        <v>241</v>
      </c>
      <c r="L91" s="32"/>
      <c r="M91" s="139" t="s">
        <v>3</v>
      </c>
      <c r="N91" s="140" t="s">
        <v>43</v>
      </c>
      <c r="P91" s="141">
        <f>O91*H91</f>
        <v>0</v>
      </c>
      <c r="Q91" s="141">
        <v>0</v>
      </c>
      <c r="R91" s="141">
        <f>Q91*H91</f>
        <v>0</v>
      </c>
      <c r="S91" s="141">
        <v>2</v>
      </c>
      <c r="T91" s="142">
        <f>S91*H91</f>
        <v>10.08</v>
      </c>
      <c r="AR91" s="143" t="s">
        <v>173</v>
      </c>
      <c r="AT91" s="143" t="s">
        <v>150</v>
      </c>
      <c r="AU91" s="143" t="s">
        <v>82</v>
      </c>
      <c r="AY91" s="17" t="s">
        <v>147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80</v>
      </c>
      <c r="BK91" s="144">
        <f>ROUND(I91*H91,2)</f>
        <v>0</v>
      </c>
      <c r="BL91" s="17" t="s">
        <v>173</v>
      </c>
      <c r="BM91" s="143" t="s">
        <v>338</v>
      </c>
    </row>
    <row r="92" spans="2:65" s="1" customFormat="1">
      <c r="B92" s="32"/>
      <c r="D92" s="159" t="s">
        <v>243</v>
      </c>
      <c r="F92" s="160" t="s">
        <v>339</v>
      </c>
      <c r="I92" s="147"/>
      <c r="L92" s="32"/>
      <c r="M92" s="148"/>
      <c r="T92" s="53"/>
      <c r="AT92" s="17" t="s">
        <v>243</v>
      </c>
      <c r="AU92" s="17" t="s">
        <v>82</v>
      </c>
    </row>
    <row r="93" spans="2:65" s="13" customFormat="1">
      <c r="B93" s="161"/>
      <c r="D93" s="145" t="s">
        <v>165</v>
      </c>
      <c r="E93" s="162" t="s">
        <v>3</v>
      </c>
      <c r="F93" s="163" t="s">
        <v>340</v>
      </c>
      <c r="H93" s="162" t="s">
        <v>3</v>
      </c>
      <c r="I93" s="164"/>
      <c r="L93" s="161"/>
      <c r="M93" s="165"/>
      <c r="T93" s="166"/>
      <c r="AT93" s="162" t="s">
        <v>165</v>
      </c>
      <c r="AU93" s="162" t="s">
        <v>82</v>
      </c>
      <c r="AV93" s="13" t="s">
        <v>80</v>
      </c>
      <c r="AW93" s="13" t="s">
        <v>33</v>
      </c>
      <c r="AX93" s="13" t="s">
        <v>72</v>
      </c>
      <c r="AY93" s="162" t="s">
        <v>147</v>
      </c>
    </row>
    <row r="94" spans="2:65" s="12" customFormat="1">
      <c r="B94" s="149"/>
      <c r="D94" s="145" t="s">
        <v>165</v>
      </c>
      <c r="E94" s="150" t="s">
        <v>3</v>
      </c>
      <c r="F94" s="151" t="s">
        <v>341</v>
      </c>
      <c r="H94" s="152">
        <v>5.04</v>
      </c>
      <c r="I94" s="153"/>
      <c r="L94" s="149"/>
      <c r="M94" s="154"/>
      <c r="T94" s="155"/>
      <c r="AT94" s="150" t="s">
        <v>165</v>
      </c>
      <c r="AU94" s="150" t="s">
        <v>82</v>
      </c>
      <c r="AV94" s="12" t="s">
        <v>82</v>
      </c>
      <c r="AW94" s="12" t="s">
        <v>33</v>
      </c>
      <c r="AX94" s="12" t="s">
        <v>80</v>
      </c>
      <c r="AY94" s="150" t="s">
        <v>147</v>
      </c>
    </row>
    <row r="95" spans="2:65" s="1" customFormat="1" ht="16.5" customHeight="1">
      <c r="B95" s="131"/>
      <c r="C95" s="132" t="s">
        <v>82</v>
      </c>
      <c r="D95" s="132" t="s">
        <v>150</v>
      </c>
      <c r="E95" s="133" t="s">
        <v>342</v>
      </c>
      <c r="F95" s="134" t="s">
        <v>343</v>
      </c>
      <c r="G95" s="135" t="s">
        <v>344</v>
      </c>
      <c r="H95" s="136">
        <v>103</v>
      </c>
      <c r="I95" s="137"/>
      <c r="J95" s="138">
        <f>ROUND(I95*H95,2)</f>
        <v>0</v>
      </c>
      <c r="K95" s="134" t="s">
        <v>241</v>
      </c>
      <c r="L95" s="32"/>
      <c r="M95" s="139" t="s">
        <v>3</v>
      </c>
      <c r="N95" s="140" t="s">
        <v>43</v>
      </c>
      <c r="P95" s="141">
        <f>O95*H95</f>
        <v>0</v>
      </c>
      <c r="Q95" s="141">
        <v>0</v>
      </c>
      <c r="R95" s="141">
        <f>Q95*H95</f>
        <v>0</v>
      </c>
      <c r="S95" s="141">
        <v>2.48E-3</v>
      </c>
      <c r="T95" s="142">
        <f>S95*H95</f>
        <v>0.25544</v>
      </c>
      <c r="AR95" s="143" t="s">
        <v>173</v>
      </c>
      <c r="AT95" s="143" t="s">
        <v>150</v>
      </c>
      <c r="AU95" s="143" t="s">
        <v>82</v>
      </c>
      <c r="AY95" s="17" t="s">
        <v>147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80</v>
      </c>
      <c r="BK95" s="144">
        <f>ROUND(I95*H95,2)</f>
        <v>0</v>
      </c>
      <c r="BL95" s="17" t="s">
        <v>173</v>
      </c>
      <c r="BM95" s="143" t="s">
        <v>345</v>
      </c>
    </row>
    <row r="96" spans="2:65" s="1" customFormat="1">
      <c r="B96" s="32"/>
      <c r="D96" s="159" t="s">
        <v>243</v>
      </c>
      <c r="F96" s="160" t="s">
        <v>346</v>
      </c>
      <c r="I96" s="147"/>
      <c r="L96" s="32"/>
      <c r="M96" s="148"/>
      <c r="T96" s="53"/>
      <c r="AT96" s="17" t="s">
        <v>243</v>
      </c>
      <c r="AU96" s="17" t="s">
        <v>82</v>
      </c>
    </row>
    <row r="97" spans="2:65" s="12" customFormat="1">
      <c r="B97" s="149"/>
      <c r="D97" s="145" t="s">
        <v>165</v>
      </c>
      <c r="E97" s="150" t="s">
        <v>3</v>
      </c>
      <c r="F97" s="151" t="s">
        <v>347</v>
      </c>
      <c r="H97" s="152">
        <v>103</v>
      </c>
      <c r="I97" s="153"/>
      <c r="L97" s="149"/>
      <c r="M97" s="154"/>
      <c r="T97" s="155"/>
      <c r="AT97" s="150" t="s">
        <v>165</v>
      </c>
      <c r="AU97" s="150" t="s">
        <v>82</v>
      </c>
      <c r="AV97" s="12" t="s">
        <v>82</v>
      </c>
      <c r="AW97" s="12" t="s">
        <v>33</v>
      </c>
      <c r="AX97" s="12" t="s">
        <v>80</v>
      </c>
      <c r="AY97" s="150" t="s">
        <v>147</v>
      </c>
    </row>
    <row r="98" spans="2:65" s="1" customFormat="1" ht="16.5" customHeight="1">
      <c r="B98" s="131"/>
      <c r="C98" s="132" t="s">
        <v>166</v>
      </c>
      <c r="D98" s="132" t="s">
        <v>150</v>
      </c>
      <c r="E98" s="133" t="s">
        <v>348</v>
      </c>
      <c r="F98" s="134" t="s">
        <v>349</v>
      </c>
      <c r="G98" s="135" t="s">
        <v>344</v>
      </c>
      <c r="H98" s="136">
        <v>103</v>
      </c>
      <c r="I98" s="137"/>
      <c r="J98" s="138">
        <f>ROUND(I98*H98,2)</f>
        <v>0</v>
      </c>
      <c r="K98" s="134" t="s">
        <v>241</v>
      </c>
      <c r="L98" s="32"/>
      <c r="M98" s="139" t="s">
        <v>3</v>
      </c>
      <c r="N98" s="140" t="s">
        <v>43</v>
      </c>
      <c r="P98" s="141">
        <f>O98*H98</f>
        <v>0</v>
      </c>
      <c r="Q98" s="141">
        <v>0</v>
      </c>
      <c r="R98" s="141">
        <f>Q98*H98</f>
        <v>0</v>
      </c>
      <c r="S98" s="141">
        <v>1E-4</v>
      </c>
      <c r="T98" s="142">
        <f>S98*H98</f>
        <v>1.03E-2</v>
      </c>
      <c r="AR98" s="143" t="s">
        <v>173</v>
      </c>
      <c r="AT98" s="143" t="s">
        <v>150</v>
      </c>
      <c r="AU98" s="143" t="s">
        <v>82</v>
      </c>
      <c r="AY98" s="17" t="s">
        <v>147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80</v>
      </c>
      <c r="BK98" s="144">
        <f>ROUND(I98*H98,2)</f>
        <v>0</v>
      </c>
      <c r="BL98" s="17" t="s">
        <v>173</v>
      </c>
      <c r="BM98" s="143" t="s">
        <v>350</v>
      </c>
    </row>
    <row r="99" spans="2:65" s="1" customFormat="1">
      <c r="B99" s="32"/>
      <c r="D99" s="159" t="s">
        <v>243</v>
      </c>
      <c r="F99" s="160" t="s">
        <v>351</v>
      </c>
      <c r="I99" s="147"/>
      <c r="L99" s="32"/>
      <c r="M99" s="148"/>
      <c r="T99" s="53"/>
      <c r="AT99" s="17" t="s">
        <v>243</v>
      </c>
      <c r="AU99" s="17" t="s">
        <v>82</v>
      </c>
    </row>
    <row r="100" spans="2:65" s="11" customFormat="1" ht="22.95" customHeight="1">
      <c r="B100" s="119"/>
      <c r="D100" s="120" t="s">
        <v>71</v>
      </c>
      <c r="E100" s="129" t="s">
        <v>265</v>
      </c>
      <c r="F100" s="129" t="s">
        <v>266</v>
      </c>
      <c r="I100" s="122"/>
      <c r="J100" s="130">
        <f>BK100</f>
        <v>0</v>
      </c>
      <c r="L100" s="119"/>
      <c r="M100" s="124"/>
      <c r="P100" s="125">
        <f>SUM(P101:P109)</f>
        <v>0</v>
      </c>
      <c r="R100" s="125">
        <f>SUM(R101:R109)</f>
        <v>0</v>
      </c>
      <c r="T100" s="126">
        <f>SUM(T101:T109)</f>
        <v>0</v>
      </c>
      <c r="AR100" s="120" t="s">
        <v>80</v>
      </c>
      <c r="AT100" s="127" t="s">
        <v>71</v>
      </c>
      <c r="AU100" s="127" t="s">
        <v>80</v>
      </c>
      <c r="AY100" s="120" t="s">
        <v>147</v>
      </c>
      <c r="BK100" s="128">
        <f>SUM(BK101:BK109)</f>
        <v>0</v>
      </c>
    </row>
    <row r="101" spans="2:65" s="1" customFormat="1" ht="24.15" customHeight="1">
      <c r="B101" s="131"/>
      <c r="C101" s="132" t="s">
        <v>173</v>
      </c>
      <c r="D101" s="132" t="s">
        <v>150</v>
      </c>
      <c r="E101" s="133" t="s">
        <v>270</v>
      </c>
      <c r="F101" s="134" t="s">
        <v>271</v>
      </c>
      <c r="G101" s="135" t="s">
        <v>259</v>
      </c>
      <c r="H101" s="136">
        <v>10.831</v>
      </c>
      <c r="I101" s="137"/>
      <c r="J101" s="138">
        <f>ROUND(I101*H101,2)</f>
        <v>0</v>
      </c>
      <c r="K101" s="134" t="s">
        <v>241</v>
      </c>
      <c r="L101" s="32"/>
      <c r="M101" s="139" t="s">
        <v>3</v>
      </c>
      <c r="N101" s="140" t="s">
        <v>43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173</v>
      </c>
      <c r="AT101" s="143" t="s">
        <v>150</v>
      </c>
      <c r="AU101" s="143" t="s">
        <v>82</v>
      </c>
      <c r="AY101" s="17" t="s">
        <v>147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80</v>
      </c>
      <c r="BK101" s="144">
        <f>ROUND(I101*H101,2)</f>
        <v>0</v>
      </c>
      <c r="BL101" s="17" t="s">
        <v>173</v>
      </c>
      <c r="BM101" s="143" t="s">
        <v>352</v>
      </c>
    </row>
    <row r="102" spans="2:65" s="1" customFormat="1">
      <c r="B102" s="32"/>
      <c r="D102" s="159" t="s">
        <v>243</v>
      </c>
      <c r="F102" s="160" t="s">
        <v>273</v>
      </c>
      <c r="I102" s="147"/>
      <c r="L102" s="32"/>
      <c r="M102" s="148"/>
      <c r="T102" s="53"/>
      <c r="AT102" s="17" t="s">
        <v>243</v>
      </c>
      <c r="AU102" s="17" t="s">
        <v>82</v>
      </c>
    </row>
    <row r="103" spans="2:65" s="12" customFormat="1">
      <c r="B103" s="149"/>
      <c r="D103" s="145" t="s">
        <v>165</v>
      </c>
      <c r="E103" s="150" t="s">
        <v>3</v>
      </c>
      <c r="F103" s="151" t="s">
        <v>353</v>
      </c>
      <c r="H103" s="152">
        <v>10.831</v>
      </c>
      <c r="I103" s="153"/>
      <c r="L103" s="149"/>
      <c r="M103" s="154"/>
      <c r="T103" s="155"/>
      <c r="AT103" s="150" t="s">
        <v>165</v>
      </c>
      <c r="AU103" s="150" t="s">
        <v>82</v>
      </c>
      <c r="AV103" s="12" t="s">
        <v>82</v>
      </c>
      <c r="AW103" s="12" t="s">
        <v>33</v>
      </c>
      <c r="AX103" s="12" t="s">
        <v>80</v>
      </c>
      <c r="AY103" s="150" t="s">
        <v>147</v>
      </c>
    </row>
    <row r="104" spans="2:65" s="1" customFormat="1" ht="24.15" customHeight="1">
      <c r="B104" s="131"/>
      <c r="C104" s="132" t="s">
        <v>146</v>
      </c>
      <c r="D104" s="132" t="s">
        <v>150</v>
      </c>
      <c r="E104" s="133" t="s">
        <v>274</v>
      </c>
      <c r="F104" s="134" t="s">
        <v>300</v>
      </c>
      <c r="G104" s="135" t="s">
        <v>259</v>
      </c>
      <c r="H104" s="136">
        <v>10.831</v>
      </c>
      <c r="I104" s="137"/>
      <c r="J104" s="138">
        <f>ROUND(I104*H104,2)</f>
        <v>0</v>
      </c>
      <c r="K104" s="134" t="s">
        <v>241</v>
      </c>
      <c r="L104" s="32"/>
      <c r="M104" s="139" t="s">
        <v>3</v>
      </c>
      <c r="N104" s="140" t="s">
        <v>43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173</v>
      </c>
      <c r="AT104" s="143" t="s">
        <v>150</v>
      </c>
      <c r="AU104" s="143" t="s">
        <v>82</v>
      </c>
      <c r="AY104" s="17" t="s">
        <v>147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80</v>
      </c>
      <c r="BK104" s="144">
        <f>ROUND(I104*H104,2)</f>
        <v>0</v>
      </c>
      <c r="BL104" s="17" t="s">
        <v>173</v>
      </c>
      <c r="BM104" s="143" t="s">
        <v>354</v>
      </c>
    </row>
    <row r="105" spans="2:65" s="1" customFormat="1">
      <c r="B105" s="32"/>
      <c r="D105" s="159" t="s">
        <v>243</v>
      </c>
      <c r="F105" s="160" t="s">
        <v>277</v>
      </c>
      <c r="I105" s="147"/>
      <c r="L105" s="32"/>
      <c r="M105" s="148"/>
      <c r="T105" s="53"/>
      <c r="AT105" s="17" t="s">
        <v>243</v>
      </c>
      <c r="AU105" s="17" t="s">
        <v>82</v>
      </c>
    </row>
    <row r="106" spans="2:65" s="12" customFormat="1">
      <c r="B106" s="149"/>
      <c r="D106" s="145" t="s">
        <v>165</v>
      </c>
      <c r="E106" s="150" t="s">
        <v>3</v>
      </c>
      <c r="F106" s="151" t="s">
        <v>353</v>
      </c>
      <c r="H106" s="152">
        <v>10.831</v>
      </c>
      <c r="I106" s="153"/>
      <c r="L106" s="149"/>
      <c r="M106" s="154"/>
      <c r="T106" s="155"/>
      <c r="AT106" s="150" t="s">
        <v>165</v>
      </c>
      <c r="AU106" s="150" t="s">
        <v>82</v>
      </c>
      <c r="AV106" s="12" t="s">
        <v>82</v>
      </c>
      <c r="AW106" s="12" t="s">
        <v>33</v>
      </c>
      <c r="AX106" s="12" t="s">
        <v>80</v>
      </c>
      <c r="AY106" s="150" t="s">
        <v>147</v>
      </c>
    </row>
    <row r="107" spans="2:65" s="1" customFormat="1" ht="16.5" customHeight="1">
      <c r="B107" s="131"/>
      <c r="C107" s="132" t="s">
        <v>182</v>
      </c>
      <c r="D107" s="132" t="s">
        <v>150</v>
      </c>
      <c r="E107" s="133" t="s">
        <v>283</v>
      </c>
      <c r="F107" s="134" t="s">
        <v>284</v>
      </c>
      <c r="G107" s="135" t="s">
        <v>259</v>
      </c>
      <c r="H107" s="136">
        <v>10.831</v>
      </c>
      <c r="I107" s="137"/>
      <c r="J107" s="138">
        <f>ROUND(I107*H107,2)</f>
        <v>0</v>
      </c>
      <c r="K107" s="134" t="s">
        <v>241</v>
      </c>
      <c r="L107" s="32"/>
      <c r="M107" s="139" t="s">
        <v>3</v>
      </c>
      <c r="N107" s="140" t="s">
        <v>43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173</v>
      </c>
      <c r="AT107" s="143" t="s">
        <v>150</v>
      </c>
      <c r="AU107" s="143" t="s">
        <v>82</v>
      </c>
      <c r="AY107" s="17" t="s">
        <v>147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80</v>
      </c>
      <c r="BK107" s="144">
        <f>ROUND(I107*H107,2)</f>
        <v>0</v>
      </c>
      <c r="BL107" s="17" t="s">
        <v>173</v>
      </c>
      <c r="BM107" s="143" t="s">
        <v>355</v>
      </c>
    </row>
    <row r="108" spans="2:65" s="1" customFormat="1">
      <c r="B108" s="32"/>
      <c r="D108" s="159" t="s">
        <v>243</v>
      </c>
      <c r="F108" s="160" t="s">
        <v>286</v>
      </c>
      <c r="I108" s="147"/>
      <c r="L108" s="32"/>
      <c r="M108" s="148"/>
      <c r="T108" s="53"/>
      <c r="AT108" s="17" t="s">
        <v>243</v>
      </c>
      <c r="AU108" s="17" t="s">
        <v>82</v>
      </c>
    </row>
    <row r="109" spans="2:65" s="12" customFormat="1">
      <c r="B109" s="149"/>
      <c r="D109" s="145" t="s">
        <v>165</v>
      </c>
      <c r="E109" s="150" t="s">
        <v>3</v>
      </c>
      <c r="F109" s="151" t="s">
        <v>353</v>
      </c>
      <c r="H109" s="152">
        <v>10.831</v>
      </c>
      <c r="I109" s="153"/>
      <c r="L109" s="149"/>
      <c r="M109" s="156"/>
      <c r="N109" s="157"/>
      <c r="O109" s="157"/>
      <c r="P109" s="157"/>
      <c r="Q109" s="157"/>
      <c r="R109" s="157"/>
      <c r="S109" s="157"/>
      <c r="T109" s="158"/>
      <c r="AT109" s="150" t="s">
        <v>165</v>
      </c>
      <c r="AU109" s="150" t="s">
        <v>82</v>
      </c>
      <c r="AV109" s="12" t="s">
        <v>82</v>
      </c>
      <c r="AW109" s="12" t="s">
        <v>33</v>
      </c>
      <c r="AX109" s="12" t="s">
        <v>80</v>
      </c>
      <c r="AY109" s="150" t="s">
        <v>147</v>
      </c>
    </row>
    <row r="110" spans="2:65" s="1" customFormat="1" ht="6.9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autoFilter ref="C87:K109" xr:uid="{00000000-0009-0000-0000-000006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2" r:id="rId1" xr:uid="{00000000-0004-0000-0600-000000000000}"/>
    <hyperlink ref="F96" r:id="rId2" xr:uid="{00000000-0004-0000-0600-000001000000}"/>
    <hyperlink ref="F99" r:id="rId3" xr:uid="{00000000-0004-0000-0600-000002000000}"/>
    <hyperlink ref="F102" r:id="rId4" xr:uid="{00000000-0004-0000-0600-000003000000}"/>
    <hyperlink ref="F105" r:id="rId5" xr:uid="{00000000-0004-0000-0600-000004000000}"/>
    <hyperlink ref="F108" r:id="rId6" xr:uid="{00000000-0004-0000-0600-000005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7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5"/>
  <sheetViews>
    <sheetView showGridLines="0" topLeftCell="A166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9" t="s">
        <v>6</v>
      </c>
      <c r="M2" s="300"/>
      <c r="N2" s="300"/>
      <c r="O2" s="300"/>
      <c r="P2" s="300"/>
      <c r="Q2" s="300"/>
      <c r="R2" s="300"/>
      <c r="S2" s="300"/>
      <c r="T2" s="300"/>
      <c r="U2" s="300"/>
      <c r="V2" s="300"/>
      <c r="AT2" s="17" t="s">
        <v>104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117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33" t="str">
        <f>'Rekapitulace stavby'!K6</f>
        <v>Překladiště a sběrný dvůr TS Bruntál - 0. etapa</v>
      </c>
      <c r="F7" s="334"/>
      <c r="G7" s="334"/>
      <c r="H7" s="334"/>
      <c r="L7" s="20"/>
    </row>
    <row r="8" spans="2:46" ht="12" customHeight="1">
      <c r="B8" s="20"/>
      <c r="D8" s="27" t="s">
        <v>118</v>
      </c>
      <c r="L8" s="20"/>
    </row>
    <row r="9" spans="2:46" s="1" customFormat="1" ht="16.5" customHeight="1">
      <c r="B9" s="32"/>
      <c r="E9" s="333" t="s">
        <v>229</v>
      </c>
      <c r="F9" s="332"/>
      <c r="G9" s="332"/>
      <c r="H9" s="332"/>
      <c r="L9" s="32"/>
    </row>
    <row r="10" spans="2:46" s="1" customFormat="1" ht="12" customHeight="1">
      <c r="B10" s="32"/>
      <c r="D10" s="27" t="s">
        <v>230</v>
      </c>
      <c r="L10" s="32"/>
    </row>
    <row r="11" spans="2:46" s="1" customFormat="1" ht="16.5" customHeight="1">
      <c r="B11" s="32"/>
      <c r="E11" s="326" t="s">
        <v>356</v>
      </c>
      <c r="F11" s="332"/>
      <c r="G11" s="332"/>
      <c r="H11" s="332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31.5.2024</v>
      </c>
      <c r="L14" s="32"/>
    </row>
    <row r="15" spans="2:46" s="1" customFormat="1" ht="10.95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35" t="str">
        <f>'Rekapitulace stavby'!E14</f>
        <v>Vyplň údaj</v>
      </c>
      <c r="F20" s="317"/>
      <c r="G20" s="317"/>
      <c r="H20" s="317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120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5" customHeight="1">
      <c r="B29" s="91"/>
      <c r="E29" s="321" t="s">
        <v>3</v>
      </c>
      <c r="F29" s="321"/>
      <c r="G29" s="321"/>
      <c r="H29" s="321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ROUND(J87,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ROUND((SUM(BE87:BE124)),  2)</f>
        <v>0</v>
      </c>
      <c r="I35" s="93">
        <v>0.21</v>
      </c>
      <c r="J35" s="83">
        <f>ROUND(((SUM(BE87:BE124))*I35),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ROUND((SUM(BF87:BF124)),  2)</f>
        <v>0</v>
      </c>
      <c r="I36" s="93">
        <v>0.12</v>
      </c>
      <c r="J36" s="83">
        <f>ROUND(((SUM(BF87:BF124))*I36),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ROUND((SUM(BG87:BG124)),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ROUND((SUM(BH87:BH124)),  2)</f>
        <v>0</v>
      </c>
      <c r="I38" s="93">
        <v>0.12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ROUND((SUM(BI87:BI124)),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121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16.5" customHeight="1">
      <c r="B50" s="32"/>
      <c r="E50" s="333" t="str">
        <f>E7</f>
        <v>Překladiště a sběrný dvůr TS Bruntál - 0. etapa</v>
      </c>
      <c r="F50" s="334"/>
      <c r="G50" s="334"/>
      <c r="H50" s="334"/>
      <c r="L50" s="32"/>
    </row>
    <row r="51" spans="2:47" ht="12" customHeight="1">
      <c r="B51" s="20"/>
      <c r="C51" s="27" t="s">
        <v>118</v>
      </c>
      <c r="L51" s="20"/>
    </row>
    <row r="52" spans="2:47" s="1" customFormat="1" ht="16.5" customHeight="1">
      <c r="B52" s="32"/>
      <c r="E52" s="333" t="s">
        <v>229</v>
      </c>
      <c r="F52" s="332"/>
      <c r="G52" s="332"/>
      <c r="H52" s="332"/>
      <c r="L52" s="32"/>
    </row>
    <row r="53" spans="2:47" s="1" customFormat="1" ht="12" customHeight="1">
      <c r="B53" s="32"/>
      <c r="C53" s="27" t="s">
        <v>230</v>
      </c>
      <c r="L53" s="32"/>
    </row>
    <row r="54" spans="2:47" s="1" customFormat="1" ht="16.5" customHeight="1">
      <c r="B54" s="32"/>
      <c r="E54" s="326" t="str">
        <f>E11</f>
        <v>010 - Příprava území</v>
      </c>
      <c r="F54" s="332"/>
      <c r="G54" s="332"/>
      <c r="H54" s="33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Bruntál</v>
      </c>
      <c r="I56" s="27" t="s">
        <v>23</v>
      </c>
      <c r="J56" s="49" t="str">
        <f>IF(J14="","",J14)</f>
        <v>31.5.2024</v>
      </c>
      <c r="L56" s="32"/>
    </row>
    <row r="57" spans="2:47" s="1" customFormat="1" ht="6.9" customHeight="1">
      <c r="B57" s="32"/>
      <c r="L57" s="32"/>
    </row>
    <row r="58" spans="2:47" s="1" customFormat="1" ht="15.15" customHeight="1">
      <c r="B58" s="32"/>
      <c r="C58" s="27" t="s">
        <v>25</v>
      </c>
      <c r="F58" s="25" t="str">
        <f>E17</f>
        <v>TS Bruntál s.ro.</v>
      </c>
      <c r="I58" s="27" t="s">
        <v>31</v>
      </c>
      <c r="J58" s="30" t="str">
        <f>E23</f>
        <v>SHB a.s.</v>
      </c>
      <c r="L58" s="32"/>
    </row>
    <row r="59" spans="2:47" s="1" customFormat="1" ht="15.15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>Ing. Petr Fraš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122</v>
      </c>
      <c r="D61" s="94"/>
      <c r="E61" s="94"/>
      <c r="F61" s="94"/>
      <c r="G61" s="94"/>
      <c r="H61" s="94"/>
      <c r="I61" s="94"/>
      <c r="J61" s="101" t="s">
        <v>123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5" customHeight="1">
      <c r="B63" s="32"/>
      <c r="C63" s="102" t="s">
        <v>70</v>
      </c>
      <c r="J63" s="63">
        <f>J87</f>
        <v>0</v>
      </c>
      <c r="L63" s="32"/>
      <c r="AU63" s="17" t="s">
        <v>124</v>
      </c>
    </row>
    <row r="64" spans="2:47" s="8" customFormat="1" ht="24.9" customHeight="1">
      <c r="B64" s="103"/>
      <c r="D64" s="104" t="s">
        <v>232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95" customHeight="1">
      <c r="B65" s="107"/>
      <c r="D65" s="108" t="s">
        <v>357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132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16.5" customHeight="1">
      <c r="B75" s="32"/>
      <c r="E75" s="333" t="str">
        <f>E7</f>
        <v>Překladiště a sběrný dvůr TS Bruntál - 0. etapa</v>
      </c>
      <c r="F75" s="334"/>
      <c r="G75" s="334"/>
      <c r="H75" s="334"/>
      <c r="L75" s="32"/>
    </row>
    <row r="76" spans="2:12" ht="12" customHeight="1">
      <c r="B76" s="20"/>
      <c r="C76" s="27" t="s">
        <v>118</v>
      </c>
      <c r="L76" s="20"/>
    </row>
    <row r="77" spans="2:12" s="1" customFormat="1" ht="16.5" customHeight="1">
      <c r="B77" s="32"/>
      <c r="E77" s="333" t="s">
        <v>229</v>
      </c>
      <c r="F77" s="332"/>
      <c r="G77" s="332"/>
      <c r="H77" s="332"/>
      <c r="L77" s="32"/>
    </row>
    <row r="78" spans="2:12" s="1" customFormat="1" ht="12" customHeight="1">
      <c r="B78" s="32"/>
      <c r="C78" s="27" t="s">
        <v>230</v>
      </c>
      <c r="L78" s="32"/>
    </row>
    <row r="79" spans="2:12" s="1" customFormat="1" ht="16.5" customHeight="1">
      <c r="B79" s="32"/>
      <c r="E79" s="326" t="str">
        <f>E11</f>
        <v>010 - Příprava území</v>
      </c>
      <c r="F79" s="332"/>
      <c r="G79" s="332"/>
      <c r="H79" s="332"/>
      <c r="L79" s="32"/>
    </row>
    <row r="80" spans="2:12" s="1" customFormat="1" ht="6.9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Bruntál</v>
      </c>
      <c r="I81" s="27" t="s">
        <v>23</v>
      </c>
      <c r="J81" s="49" t="str">
        <f>IF(J14="","",J14)</f>
        <v>31.5.2024</v>
      </c>
      <c r="L81" s="32"/>
    </row>
    <row r="82" spans="2:65" s="1" customFormat="1" ht="6.9" customHeight="1">
      <c r="B82" s="32"/>
      <c r="L82" s="32"/>
    </row>
    <row r="83" spans="2:65" s="1" customFormat="1" ht="15.15" customHeight="1">
      <c r="B83" s="32"/>
      <c r="C83" s="27" t="s">
        <v>25</v>
      </c>
      <c r="F83" s="25" t="str">
        <f>E17</f>
        <v>TS Bruntál s.ro.</v>
      </c>
      <c r="I83" s="27" t="s">
        <v>31</v>
      </c>
      <c r="J83" s="30" t="str">
        <f>E23</f>
        <v>SHB a.s.</v>
      </c>
      <c r="L83" s="32"/>
    </row>
    <row r="84" spans="2:65" s="1" customFormat="1" ht="15.15" customHeight="1">
      <c r="B84" s="32"/>
      <c r="C84" s="27" t="s">
        <v>29</v>
      </c>
      <c r="F84" s="25" t="str">
        <f>IF(E20="","",E20)</f>
        <v>Vyplň údaj</v>
      </c>
      <c r="I84" s="27" t="s">
        <v>34</v>
      </c>
      <c r="J84" s="30" t="str">
        <f>E26</f>
        <v>Ing. Petr Fraš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133</v>
      </c>
      <c r="D86" s="113" t="s">
        <v>57</v>
      </c>
      <c r="E86" s="113" t="s">
        <v>53</v>
      </c>
      <c r="F86" s="113" t="s">
        <v>54</v>
      </c>
      <c r="G86" s="113" t="s">
        <v>134</v>
      </c>
      <c r="H86" s="113" t="s">
        <v>135</v>
      </c>
      <c r="I86" s="113" t="s">
        <v>136</v>
      </c>
      <c r="J86" s="113" t="s">
        <v>123</v>
      </c>
      <c r="K86" s="114" t="s">
        <v>137</v>
      </c>
      <c r="L86" s="111"/>
      <c r="M86" s="56" t="s">
        <v>3</v>
      </c>
      <c r="N86" s="57" t="s">
        <v>42</v>
      </c>
      <c r="O86" s="57" t="s">
        <v>138</v>
      </c>
      <c r="P86" s="57" t="s">
        <v>139</v>
      </c>
      <c r="Q86" s="57" t="s">
        <v>140</v>
      </c>
      <c r="R86" s="57" t="s">
        <v>141</v>
      </c>
      <c r="S86" s="57" t="s">
        <v>142</v>
      </c>
      <c r="T86" s="58" t="s">
        <v>143</v>
      </c>
    </row>
    <row r="87" spans="2:65" s="1" customFormat="1" ht="22.95" customHeight="1">
      <c r="B87" s="32"/>
      <c r="C87" s="61" t="s">
        <v>144</v>
      </c>
      <c r="J87" s="115">
        <f>BK87</f>
        <v>0</v>
      </c>
      <c r="L87" s="32"/>
      <c r="M87" s="59"/>
      <c r="N87" s="50"/>
      <c r="O87" s="50"/>
      <c r="P87" s="116">
        <f>P88</f>
        <v>0</v>
      </c>
      <c r="Q87" s="50"/>
      <c r="R87" s="116">
        <f>R88</f>
        <v>0</v>
      </c>
      <c r="S87" s="50"/>
      <c r="T87" s="117">
        <f>T88</f>
        <v>0</v>
      </c>
      <c r="AT87" s="17" t="s">
        <v>71</v>
      </c>
      <c r="AU87" s="17" t="s">
        <v>124</v>
      </c>
      <c r="BK87" s="118">
        <f>BK88</f>
        <v>0</v>
      </c>
    </row>
    <row r="88" spans="2:65" s="11" customFormat="1" ht="25.95" customHeight="1">
      <c r="B88" s="119"/>
      <c r="D88" s="120" t="s">
        <v>71</v>
      </c>
      <c r="E88" s="121" t="s">
        <v>235</v>
      </c>
      <c r="F88" s="121" t="s">
        <v>236</v>
      </c>
      <c r="I88" s="122"/>
      <c r="J88" s="123">
        <f>BK88</f>
        <v>0</v>
      </c>
      <c r="L88" s="119"/>
      <c r="M88" s="124"/>
      <c r="P88" s="125">
        <f>P89</f>
        <v>0</v>
      </c>
      <c r="R88" s="125">
        <f>R89</f>
        <v>0</v>
      </c>
      <c r="T88" s="126">
        <f>T89</f>
        <v>0</v>
      </c>
      <c r="AR88" s="120" t="s">
        <v>80</v>
      </c>
      <c r="AT88" s="127" t="s">
        <v>71</v>
      </c>
      <c r="AU88" s="127" t="s">
        <v>72</v>
      </c>
      <c r="AY88" s="120" t="s">
        <v>147</v>
      </c>
      <c r="BK88" s="128">
        <f>BK89</f>
        <v>0</v>
      </c>
    </row>
    <row r="89" spans="2:65" s="11" customFormat="1" ht="22.95" customHeight="1">
      <c r="B89" s="119"/>
      <c r="D89" s="120" t="s">
        <v>71</v>
      </c>
      <c r="E89" s="129" t="s">
        <v>80</v>
      </c>
      <c r="F89" s="129" t="s">
        <v>358</v>
      </c>
      <c r="I89" s="122"/>
      <c r="J89" s="130">
        <f>BK89</f>
        <v>0</v>
      </c>
      <c r="L89" s="119"/>
      <c r="M89" s="124"/>
      <c r="P89" s="125">
        <f>SUM(P90:P124)</f>
        <v>0</v>
      </c>
      <c r="R89" s="125">
        <f>SUM(R90:R124)</f>
        <v>0</v>
      </c>
      <c r="T89" s="126">
        <f>SUM(T90:T124)</f>
        <v>0</v>
      </c>
      <c r="AR89" s="120" t="s">
        <v>80</v>
      </c>
      <c r="AT89" s="127" t="s">
        <v>71</v>
      </c>
      <c r="AU89" s="127" t="s">
        <v>80</v>
      </c>
      <c r="AY89" s="120" t="s">
        <v>147</v>
      </c>
      <c r="BK89" s="128">
        <f>SUM(BK90:BK124)</f>
        <v>0</v>
      </c>
    </row>
    <row r="90" spans="2:65" s="1" customFormat="1" ht="24.15" customHeight="1">
      <c r="B90" s="131"/>
      <c r="C90" s="132" t="s">
        <v>80</v>
      </c>
      <c r="D90" s="132" t="s">
        <v>150</v>
      </c>
      <c r="E90" s="133" t="s">
        <v>359</v>
      </c>
      <c r="F90" s="134" t="s">
        <v>360</v>
      </c>
      <c r="G90" s="135" t="s">
        <v>219</v>
      </c>
      <c r="H90" s="136">
        <v>2</v>
      </c>
      <c r="I90" s="137"/>
      <c r="J90" s="138">
        <f>ROUND(I90*H90,2)</f>
        <v>0</v>
      </c>
      <c r="K90" s="134" t="s">
        <v>241</v>
      </c>
      <c r="L90" s="32"/>
      <c r="M90" s="139" t="s">
        <v>3</v>
      </c>
      <c r="N90" s="140" t="s">
        <v>43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173</v>
      </c>
      <c r="AT90" s="143" t="s">
        <v>150</v>
      </c>
      <c r="AU90" s="143" t="s">
        <v>82</v>
      </c>
      <c r="AY90" s="17" t="s">
        <v>147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80</v>
      </c>
      <c r="BK90" s="144">
        <f>ROUND(I90*H90,2)</f>
        <v>0</v>
      </c>
      <c r="BL90" s="17" t="s">
        <v>173</v>
      </c>
      <c r="BM90" s="143" t="s">
        <v>361</v>
      </c>
    </row>
    <row r="91" spans="2:65" s="1" customFormat="1">
      <c r="B91" s="32"/>
      <c r="D91" s="159" t="s">
        <v>243</v>
      </c>
      <c r="F91" s="160" t="s">
        <v>362</v>
      </c>
      <c r="I91" s="147"/>
      <c r="L91" s="32"/>
      <c r="M91" s="148"/>
      <c r="T91" s="53"/>
      <c r="AT91" s="17" t="s">
        <v>243</v>
      </c>
      <c r="AU91" s="17" t="s">
        <v>82</v>
      </c>
    </row>
    <row r="92" spans="2:65" s="1" customFormat="1" ht="19.2">
      <c r="B92" s="32"/>
      <c r="D92" s="145" t="s">
        <v>157</v>
      </c>
      <c r="F92" s="146" t="s">
        <v>363</v>
      </c>
      <c r="I92" s="147"/>
      <c r="L92" s="32"/>
      <c r="M92" s="148"/>
      <c r="T92" s="53"/>
      <c r="AT92" s="17" t="s">
        <v>157</v>
      </c>
      <c r="AU92" s="17" t="s">
        <v>82</v>
      </c>
    </row>
    <row r="93" spans="2:65" s="1" customFormat="1" ht="21.75" customHeight="1">
      <c r="B93" s="131"/>
      <c r="C93" s="132" t="s">
        <v>82</v>
      </c>
      <c r="D93" s="132" t="s">
        <v>150</v>
      </c>
      <c r="E93" s="133" t="s">
        <v>364</v>
      </c>
      <c r="F93" s="134" t="s">
        <v>365</v>
      </c>
      <c r="G93" s="135" t="s">
        <v>366</v>
      </c>
      <c r="H93" s="136">
        <v>6</v>
      </c>
      <c r="I93" s="137"/>
      <c r="J93" s="138">
        <f>ROUND(I93*H93,2)</f>
        <v>0</v>
      </c>
      <c r="K93" s="134" t="s">
        <v>241</v>
      </c>
      <c r="L93" s="32"/>
      <c r="M93" s="139" t="s">
        <v>3</v>
      </c>
      <c r="N93" s="140" t="s">
        <v>43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173</v>
      </c>
      <c r="AT93" s="143" t="s">
        <v>150</v>
      </c>
      <c r="AU93" s="143" t="s">
        <v>82</v>
      </c>
      <c r="AY93" s="17" t="s">
        <v>147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80</v>
      </c>
      <c r="BK93" s="144">
        <f>ROUND(I93*H93,2)</f>
        <v>0</v>
      </c>
      <c r="BL93" s="17" t="s">
        <v>173</v>
      </c>
      <c r="BM93" s="143" t="s">
        <v>367</v>
      </c>
    </row>
    <row r="94" spans="2:65" s="1" customFormat="1">
      <c r="B94" s="32"/>
      <c r="D94" s="159" t="s">
        <v>243</v>
      </c>
      <c r="F94" s="160" t="s">
        <v>368</v>
      </c>
      <c r="I94" s="147"/>
      <c r="L94" s="32"/>
      <c r="M94" s="148"/>
      <c r="T94" s="53"/>
      <c r="AT94" s="17" t="s">
        <v>243</v>
      </c>
      <c r="AU94" s="17" t="s">
        <v>82</v>
      </c>
    </row>
    <row r="95" spans="2:65" s="1" customFormat="1" ht="19.2">
      <c r="B95" s="32"/>
      <c r="D95" s="145" t="s">
        <v>157</v>
      </c>
      <c r="F95" s="146" t="s">
        <v>363</v>
      </c>
      <c r="I95" s="147"/>
      <c r="L95" s="32"/>
      <c r="M95" s="148"/>
      <c r="T95" s="53"/>
      <c r="AT95" s="17" t="s">
        <v>157</v>
      </c>
      <c r="AU95" s="17" t="s">
        <v>82</v>
      </c>
    </row>
    <row r="96" spans="2:65" s="1" customFormat="1" ht="24.15" customHeight="1">
      <c r="B96" s="131"/>
      <c r="C96" s="132" t="s">
        <v>166</v>
      </c>
      <c r="D96" s="132" t="s">
        <v>150</v>
      </c>
      <c r="E96" s="133" t="s">
        <v>369</v>
      </c>
      <c r="F96" s="134" t="s">
        <v>370</v>
      </c>
      <c r="G96" s="135" t="s">
        <v>366</v>
      </c>
      <c r="H96" s="136">
        <v>13</v>
      </c>
      <c r="I96" s="137"/>
      <c r="J96" s="138">
        <f>ROUND(I96*H96,2)</f>
        <v>0</v>
      </c>
      <c r="K96" s="134" t="s">
        <v>241</v>
      </c>
      <c r="L96" s="32"/>
      <c r="M96" s="139" t="s">
        <v>3</v>
      </c>
      <c r="N96" s="140" t="s">
        <v>43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173</v>
      </c>
      <c r="AT96" s="143" t="s">
        <v>150</v>
      </c>
      <c r="AU96" s="143" t="s">
        <v>82</v>
      </c>
      <c r="AY96" s="17" t="s">
        <v>147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80</v>
      </c>
      <c r="BK96" s="144">
        <f>ROUND(I96*H96,2)</f>
        <v>0</v>
      </c>
      <c r="BL96" s="17" t="s">
        <v>173</v>
      </c>
      <c r="BM96" s="143" t="s">
        <v>371</v>
      </c>
    </row>
    <row r="97" spans="2:65" s="1" customFormat="1">
      <c r="B97" s="32"/>
      <c r="D97" s="159" t="s">
        <v>243</v>
      </c>
      <c r="F97" s="160" t="s">
        <v>372</v>
      </c>
      <c r="I97" s="147"/>
      <c r="L97" s="32"/>
      <c r="M97" s="148"/>
      <c r="T97" s="53"/>
      <c r="AT97" s="17" t="s">
        <v>243</v>
      </c>
      <c r="AU97" s="17" t="s">
        <v>82</v>
      </c>
    </row>
    <row r="98" spans="2:65" s="1" customFormat="1" ht="19.2">
      <c r="B98" s="32"/>
      <c r="D98" s="145" t="s">
        <v>157</v>
      </c>
      <c r="F98" s="146" t="s">
        <v>363</v>
      </c>
      <c r="I98" s="147"/>
      <c r="L98" s="32"/>
      <c r="M98" s="148"/>
      <c r="T98" s="53"/>
      <c r="AT98" s="17" t="s">
        <v>157</v>
      </c>
      <c r="AU98" s="17" t="s">
        <v>82</v>
      </c>
    </row>
    <row r="99" spans="2:65" s="1" customFormat="1" ht="24.15" customHeight="1">
      <c r="B99" s="131"/>
      <c r="C99" s="132" t="s">
        <v>173</v>
      </c>
      <c r="D99" s="132" t="s">
        <v>150</v>
      </c>
      <c r="E99" s="133" t="s">
        <v>373</v>
      </c>
      <c r="F99" s="134" t="s">
        <v>374</v>
      </c>
      <c r="G99" s="135" t="s">
        <v>366</v>
      </c>
      <c r="H99" s="136">
        <v>1</v>
      </c>
      <c r="I99" s="137"/>
      <c r="J99" s="138">
        <f>ROUND(I99*H99,2)</f>
        <v>0</v>
      </c>
      <c r="K99" s="134" t="s">
        <v>241</v>
      </c>
      <c r="L99" s="32"/>
      <c r="M99" s="139" t="s">
        <v>3</v>
      </c>
      <c r="N99" s="140" t="s">
        <v>43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173</v>
      </c>
      <c r="AT99" s="143" t="s">
        <v>150</v>
      </c>
      <c r="AU99" s="143" t="s">
        <v>82</v>
      </c>
      <c r="AY99" s="17" t="s">
        <v>147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80</v>
      </c>
      <c r="BK99" s="144">
        <f>ROUND(I99*H99,2)</f>
        <v>0</v>
      </c>
      <c r="BL99" s="17" t="s">
        <v>173</v>
      </c>
      <c r="BM99" s="143" t="s">
        <v>375</v>
      </c>
    </row>
    <row r="100" spans="2:65" s="1" customFormat="1">
      <c r="B100" s="32"/>
      <c r="D100" s="159" t="s">
        <v>243</v>
      </c>
      <c r="F100" s="160" t="s">
        <v>376</v>
      </c>
      <c r="I100" s="147"/>
      <c r="L100" s="32"/>
      <c r="M100" s="148"/>
      <c r="T100" s="53"/>
      <c r="AT100" s="17" t="s">
        <v>243</v>
      </c>
      <c r="AU100" s="17" t="s">
        <v>82</v>
      </c>
    </row>
    <row r="101" spans="2:65" s="1" customFormat="1" ht="19.2">
      <c r="B101" s="32"/>
      <c r="D101" s="145" t="s">
        <v>157</v>
      </c>
      <c r="F101" s="146" t="s">
        <v>363</v>
      </c>
      <c r="I101" s="147"/>
      <c r="L101" s="32"/>
      <c r="M101" s="148"/>
      <c r="T101" s="53"/>
      <c r="AT101" s="17" t="s">
        <v>157</v>
      </c>
      <c r="AU101" s="17" t="s">
        <v>82</v>
      </c>
    </row>
    <row r="102" spans="2:65" s="1" customFormat="1" ht="24.15" customHeight="1">
      <c r="B102" s="131"/>
      <c r="C102" s="132" t="s">
        <v>146</v>
      </c>
      <c r="D102" s="132" t="s">
        <v>150</v>
      </c>
      <c r="E102" s="133" t="s">
        <v>377</v>
      </c>
      <c r="F102" s="134" t="s">
        <v>378</v>
      </c>
      <c r="G102" s="135" t="s">
        <v>366</v>
      </c>
      <c r="H102" s="136">
        <v>19</v>
      </c>
      <c r="I102" s="137"/>
      <c r="J102" s="138">
        <f>ROUND(I102*H102,2)</f>
        <v>0</v>
      </c>
      <c r="K102" s="134" t="s">
        <v>241</v>
      </c>
      <c r="L102" s="32"/>
      <c r="M102" s="139" t="s">
        <v>3</v>
      </c>
      <c r="N102" s="140" t="s">
        <v>43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173</v>
      </c>
      <c r="AT102" s="143" t="s">
        <v>150</v>
      </c>
      <c r="AU102" s="143" t="s">
        <v>82</v>
      </c>
      <c r="AY102" s="17" t="s">
        <v>147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80</v>
      </c>
      <c r="BK102" s="144">
        <f>ROUND(I102*H102,2)</f>
        <v>0</v>
      </c>
      <c r="BL102" s="17" t="s">
        <v>173</v>
      </c>
      <c r="BM102" s="143" t="s">
        <v>379</v>
      </c>
    </row>
    <row r="103" spans="2:65" s="1" customFormat="1">
      <c r="B103" s="32"/>
      <c r="D103" s="159" t="s">
        <v>243</v>
      </c>
      <c r="F103" s="160" t="s">
        <v>380</v>
      </c>
      <c r="I103" s="147"/>
      <c r="L103" s="32"/>
      <c r="M103" s="148"/>
      <c r="T103" s="53"/>
      <c r="AT103" s="17" t="s">
        <v>243</v>
      </c>
      <c r="AU103" s="17" t="s">
        <v>82</v>
      </c>
    </row>
    <row r="104" spans="2:65" s="1" customFormat="1" ht="19.2">
      <c r="B104" s="32"/>
      <c r="D104" s="145" t="s">
        <v>157</v>
      </c>
      <c r="F104" s="146" t="s">
        <v>381</v>
      </c>
      <c r="I104" s="147"/>
      <c r="L104" s="32"/>
      <c r="M104" s="148"/>
      <c r="T104" s="53"/>
      <c r="AT104" s="17" t="s">
        <v>157</v>
      </c>
      <c r="AU104" s="17" t="s">
        <v>82</v>
      </c>
    </row>
    <row r="105" spans="2:65" s="1" customFormat="1" ht="24.15" customHeight="1">
      <c r="B105" s="131"/>
      <c r="C105" s="132" t="s">
        <v>182</v>
      </c>
      <c r="D105" s="132" t="s">
        <v>150</v>
      </c>
      <c r="E105" s="133" t="s">
        <v>382</v>
      </c>
      <c r="F105" s="134" t="s">
        <v>383</v>
      </c>
      <c r="G105" s="135" t="s">
        <v>366</v>
      </c>
      <c r="H105" s="136">
        <v>1</v>
      </c>
      <c r="I105" s="137"/>
      <c r="J105" s="138">
        <f>ROUND(I105*H105,2)</f>
        <v>0</v>
      </c>
      <c r="K105" s="134" t="s">
        <v>241</v>
      </c>
      <c r="L105" s="32"/>
      <c r="M105" s="139" t="s">
        <v>3</v>
      </c>
      <c r="N105" s="140" t="s">
        <v>43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173</v>
      </c>
      <c r="AT105" s="143" t="s">
        <v>150</v>
      </c>
      <c r="AU105" s="143" t="s">
        <v>82</v>
      </c>
      <c r="AY105" s="17" t="s">
        <v>147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80</v>
      </c>
      <c r="BK105" s="144">
        <f>ROUND(I105*H105,2)</f>
        <v>0</v>
      </c>
      <c r="BL105" s="17" t="s">
        <v>173</v>
      </c>
      <c r="BM105" s="143" t="s">
        <v>384</v>
      </c>
    </row>
    <row r="106" spans="2:65" s="1" customFormat="1">
      <c r="B106" s="32"/>
      <c r="D106" s="159" t="s">
        <v>243</v>
      </c>
      <c r="F106" s="160" t="s">
        <v>385</v>
      </c>
      <c r="I106" s="147"/>
      <c r="L106" s="32"/>
      <c r="M106" s="148"/>
      <c r="T106" s="53"/>
      <c r="AT106" s="17" t="s">
        <v>243</v>
      </c>
      <c r="AU106" s="17" t="s">
        <v>82</v>
      </c>
    </row>
    <row r="107" spans="2:65" s="1" customFormat="1" ht="19.2">
      <c r="B107" s="32"/>
      <c r="D107" s="145" t="s">
        <v>157</v>
      </c>
      <c r="F107" s="146" t="s">
        <v>381</v>
      </c>
      <c r="I107" s="147"/>
      <c r="L107" s="32"/>
      <c r="M107" s="148"/>
      <c r="T107" s="53"/>
      <c r="AT107" s="17" t="s">
        <v>157</v>
      </c>
      <c r="AU107" s="17" t="s">
        <v>82</v>
      </c>
    </row>
    <row r="108" spans="2:65" s="1" customFormat="1" ht="16.5" customHeight="1">
      <c r="B108" s="131"/>
      <c r="C108" s="132" t="s">
        <v>187</v>
      </c>
      <c r="D108" s="132" t="s">
        <v>150</v>
      </c>
      <c r="E108" s="133" t="s">
        <v>386</v>
      </c>
      <c r="F108" s="134" t="s">
        <v>387</v>
      </c>
      <c r="G108" s="135" t="s">
        <v>366</v>
      </c>
      <c r="H108" s="136">
        <v>20</v>
      </c>
      <c r="I108" s="137"/>
      <c r="J108" s="138">
        <f>ROUND(I108*H108,2)</f>
        <v>0</v>
      </c>
      <c r="K108" s="134" t="s">
        <v>388</v>
      </c>
      <c r="L108" s="32"/>
      <c r="M108" s="139" t="s">
        <v>3</v>
      </c>
      <c r="N108" s="140" t="s">
        <v>43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173</v>
      </c>
      <c r="AT108" s="143" t="s">
        <v>150</v>
      </c>
      <c r="AU108" s="143" t="s">
        <v>82</v>
      </c>
      <c r="AY108" s="17" t="s">
        <v>147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80</v>
      </c>
      <c r="BK108" s="144">
        <f>ROUND(I108*H108,2)</f>
        <v>0</v>
      </c>
      <c r="BL108" s="17" t="s">
        <v>173</v>
      </c>
      <c r="BM108" s="143" t="s">
        <v>389</v>
      </c>
    </row>
    <row r="109" spans="2:65" s="1" customFormat="1" ht="19.2">
      <c r="B109" s="32"/>
      <c r="D109" s="145" t="s">
        <v>157</v>
      </c>
      <c r="F109" s="146" t="s">
        <v>381</v>
      </c>
      <c r="I109" s="147"/>
      <c r="L109" s="32"/>
      <c r="M109" s="148"/>
      <c r="T109" s="53"/>
      <c r="AT109" s="17" t="s">
        <v>157</v>
      </c>
      <c r="AU109" s="17" t="s">
        <v>82</v>
      </c>
    </row>
    <row r="110" spans="2:65" s="1" customFormat="1" ht="16.5" customHeight="1">
      <c r="B110" s="131"/>
      <c r="C110" s="132" t="s">
        <v>194</v>
      </c>
      <c r="D110" s="132" t="s">
        <v>150</v>
      </c>
      <c r="E110" s="133" t="s">
        <v>390</v>
      </c>
      <c r="F110" s="134" t="s">
        <v>391</v>
      </c>
      <c r="G110" s="135" t="s">
        <v>366</v>
      </c>
      <c r="H110" s="136">
        <v>19</v>
      </c>
      <c r="I110" s="137"/>
      <c r="J110" s="138">
        <f>ROUND(I110*H110,2)</f>
        <v>0</v>
      </c>
      <c r="K110" s="134" t="s">
        <v>241</v>
      </c>
      <c r="L110" s="32"/>
      <c r="M110" s="139" t="s">
        <v>3</v>
      </c>
      <c r="N110" s="140" t="s">
        <v>43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173</v>
      </c>
      <c r="AT110" s="143" t="s">
        <v>150</v>
      </c>
      <c r="AU110" s="143" t="s">
        <v>82</v>
      </c>
      <c r="AY110" s="17" t="s">
        <v>147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80</v>
      </c>
      <c r="BK110" s="144">
        <f>ROUND(I110*H110,2)</f>
        <v>0</v>
      </c>
      <c r="BL110" s="17" t="s">
        <v>173</v>
      </c>
      <c r="BM110" s="143" t="s">
        <v>392</v>
      </c>
    </row>
    <row r="111" spans="2:65" s="1" customFormat="1">
      <c r="B111" s="32"/>
      <c r="D111" s="159" t="s">
        <v>243</v>
      </c>
      <c r="F111" s="160" t="s">
        <v>393</v>
      </c>
      <c r="I111" s="147"/>
      <c r="L111" s="32"/>
      <c r="M111" s="148"/>
      <c r="T111" s="53"/>
      <c r="AT111" s="17" t="s">
        <v>243</v>
      </c>
      <c r="AU111" s="17" t="s">
        <v>82</v>
      </c>
    </row>
    <row r="112" spans="2:65" s="1" customFormat="1" ht="19.2">
      <c r="B112" s="32"/>
      <c r="D112" s="145" t="s">
        <v>157</v>
      </c>
      <c r="F112" s="146" t="s">
        <v>381</v>
      </c>
      <c r="I112" s="147"/>
      <c r="L112" s="32"/>
      <c r="M112" s="148"/>
      <c r="T112" s="53"/>
      <c r="AT112" s="17" t="s">
        <v>157</v>
      </c>
      <c r="AU112" s="17" t="s">
        <v>82</v>
      </c>
    </row>
    <row r="113" spans="2:65" s="1" customFormat="1" ht="16.5" customHeight="1">
      <c r="B113" s="131"/>
      <c r="C113" s="132" t="s">
        <v>199</v>
      </c>
      <c r="D113" s="132" t="s">
        <v>150</v>
      </c>
      <c r="E113" s="133" t="s">
        <v>394</v>
      </c>
      <c r="F113" s="134" t="s">
        <v>395</v>
      </c>
      <c r="G113" s="135" t="s">
        <v>366</v>
      </c>
      <c r="H113" s="136">
        <v>1</v>
      </c>
      <c r="I113" s="137"/>
      <c r="J113" s="138">
        <f>ROUND(I113*H113,2)</f>
        <v>0</v>
      </c>
      <c r="K113" s="134" t="s">
        <v>241</v>
      </c>
      <c r="L113" s="32"/>
      <c r="M113" s="139" t="s">
        <v>3</v>
      </c>
      <c r="N113" s="140" t="s">
        <v>43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173</v>
      </c>
      <c r="AT113" s="143" t="s">
        <v>150</v>
      </c>
      <c r="AU113" s="143" t="s">
        <v>82</v>
      </c>
      <c r="AY113" s="17" t="s">
        <v>147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80</v>
      </c>
      <c r="BK113" s="144">
        <f>ROUND(I113*H113,2)</f>
        <v>0</v>
      </c>
      <c r="BL113" s="17" t="s">
        <v>173</v>
      </c>
      <c r="BM113" s="143" t="s">
        <v>396</v>
      </c>
    </row>
    <row r="114" spans="2:65" s="1" customFormat="1">
      <c r="B114" s="32"/>
      <c r="D114" s="159" t="s">
        <v>243</v>
      </c>
      <c r="F114" s="160" t="s">
        <v>397</v>
      </c>
      <c r="I114" s="147"/>
      <c r="L114" s="32"/>
      <c r="M114" s="148"/>
      <c r="T114" s="53"/>
      <c r="AT114" s="17" t="s">
        <v>243</v>
      </c>
      <c r="AU114" s="17" t="s">
        <v>82</v>
      </c>
    </row>
    <row r="115" spans="2:65" s="1" customFormat="1" ht="19.2">
      <c r="B115" s="32"/>
      <c r="D115" s="145" t="s">
        <v>157</v>
      </c>
      <c r="F115" s="146" t="s">
        <v>381</v>
      </c>
      <c r="I115" s="147"/>
      <c r="L115" s="32"/>
      <c r="M115" s="148"/>
      <c r="T115" s="53"/>
      <c r="AT115" s="17" t="s">
        <v>157</v>
      </c>
      <c r="AU115" s="17" t="s">
        <v>82</v>
      </c>
    </row>
    <row r="116" spans="2:65" s="1" customFormat="1" ht="16.5" customHeight="1">
      <c r="B116" s="131"/>
      <c r="C116" s="132" t="s">
        <v>206</v>
      </c>
      <c r="D116" s="132" t="s">
        <v>150</v>
      </c>
      <c r="E116" s="133" t="s">
        <v>398</v>
      </c>
      <c r="F116" s="134" t="s">
        <v>399</v>
      </c>
      <c r="G116" s="135" t="s">
        <v>219</v>
      </c>
      <c r="H116" s="136">
        <v>378.4</v>
      </c>
      <c r="I116" s="137"/>
      <c r="J116" s="138">
        <f>ROUND(I116*H116,2)</f>
        <v>0</v>
      </c>
      <c r="K116" s="134" t="s">
        <v>241</v>
      </c>
      <c r="L116" s="32"/>
      <c r="M116" s="139" t="s">
        <v>3</v>
      </c>
      <c r="N116" s="140" t="s">
        <v>43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173</v>
      </c>
      <c r="AT116" s="143" t="s">
        <v>150</v>
      </c>
      <c r="AU116" s="143" t="s">
        <v>82</v>
      </c>
      <c r="AY116" s="17" t="s">
        <v>147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80</v>
      </c>
      <c r="BK116" s="144">
        <f>ROUND(I116*H116,2)</f>
        <v>0</v>
      </c>
      <c r="BL116" s="17" t="s">
        <v>173</v>
      </c>
      <c r="BM116" s="143" t="s">
        <v>400</v>
      </c>
    </row>
    <row r="117" spans="2:65" s="1" customFormat="1">
      <c r="B117" s="32"/>
      <c r="D117" s="159" t="s">
        <v>243</v>
      </c>
      <c r="F117" s="160" t="s">
        <v>401</v>
      </c>
      <c r="I117" s="147"/>
      <c r="L117" s="32"/>
      <c r="M117" s="148"/>
      <c r="T117" s="53"/>
      <c r="AT117" s="17" t="s">
        <v>243</v>
      </c>
      <c r="AU117" s="17" t="s">
        <v>82</v>
      </c>
    </row>
    <row r="118" spans="2:65" s="1" customFormat="1" ht="16.5" customHeight="1">
      <c r="B118" s="131"/>
      <c r="C118" s="132" t="s">
        <v>213</v>
      </c>
      <c r="D118" s="132" t="s">
        <v>150</v>
      </c>
      <c r="E118" s="133" t="s">
        <v>402</v>
      </c>
      <c r="F118" s="134" t="s">
        <v>403</v>
      </c>
      <c r="G118" s="135" t="s">
        <v>219</v>
      </c>
      <c r="H118" s="136">
        <v>902</v>
      </c>
      <c r="I118" s="137"/>
      <c r="J118" s="138">
        <f>ROUND(I118*H118,2)</f>
        <v>0</v>
      </c>
      <c r="K118" s="134" t="s">
        <v>241</v>
      </c>
      <c r="L118" s="32"/>
      <c r="M118" s="139" t="s">
        <v>3</v>
      </c>
      <c r="N118" s="140" t="s">
        <v>43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173</v>
      </c>
      <c r="AT118" s="143" t="s">
        <v>150</v>
      </c>
      <c r="AU118" s="143" t="s">
        <v>82</v>
      </c>
      <c r="AY118" s="17" t="s">
        <v>147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80</v>
      </c>
      <c r="BK118" s="144">
        <f>ROUND(I118*H118,2)</f>
        <v>0</v>
      </c>
      <c r="BL118" s="17" t="s">
        <v>173</v>
      </c>
      <c r="BM118" s="143" t="s">
        <v>404</v>
      </c>
    </row>
    <row r="119" spans="2:65" s="1" customFormat="1">
      <c r="B119" s="32"/>
      <c r="D119" s="159" t="s">
        <v>243</v>
      </c>
      <c r="F119" s="160" t="s">
        <v>405</v>
      </c>
      <c r="I119" s="147"/>
      <c r="L119" s="32"/>
      <c r="M119" s="148"/>
      <c r="T119" s="53"/>
      <c r="AT119" s="17" t="s">
        <v>243</v>
      </c>
      <c r="AU119" s="17" t="s">
        <v>82</v>
      </c>
    </row>
    <row r="120" spans="2:65" s="12" customFormat="1">
      <c r="B120" s="149"/>
      <c r="D120" s="145" t="s">
        <v>165</v>
      </c>
      <c r="E120" s="150" t="s">
        <v>3</v>
      </c>
      <c r="F120" s="151" t="s">
        <v>406</v>
      </c>
      <c r="H120" s="152">
        <v>902</v>
      </c>
      <c r="I120" s="153"/>
      <c r="L120" s="149"/>
      <c r="M120" s="154"/>
      <c r="T120" s="155"/>
      <c r="AT120" s="150" t="s">
        <v>165</v>
      </c>
      <c r="AU120" s="150" t="s">
        <v>82</v>
      </c>
      <c r="AV120" s="12" t="s">
        <v>82</v>
      </c>
      <c r="AW120" s="12" t="s">
        <v>33</v>
      </c>
      <c r="AX120" s="12" t="s">
        <v>80</v>
      </c>
      <c r="AY120" s="150" t="s">
        <v>147</v>
      </c>
    </row>
    <row r="121" spans="2:65" s="1" customFormat="1" ht="37.950000000000003" customHeight="1">
      <c r="B121" s="131"/>
      <c r="C121" s="132" t="s">
        <v>9</v>
      </c>
      <c r="D121" s="132" t="s">
        <v>150</v>
      </c>
      <c r="E121" s="133" t="s">
        <v>407</v>
      </c>
      <c r="F121" s="134" t="s">
        <v>408</v>
      </c>
      <c r="G121" s="135" t="s">
        <v>240</v>
      </c>
      <c r="H121" s="136">
        <v>384.12</v>
      </c>
      <c r="I121" s="137"/>
      <c r="J121" s="138">
        <f>ROUND(I121*H121,2)</f>
        <v>0</v>
      </c>
      <c r="K121" s="134" t="s">
        <v>241</v>
      </c>
      <c r="L121" s="32"/>
      <c r="M121" s="139" t="s">
        <v>3</v>
      </c>
      <c r="N121" s="140" t="s">
        <v>43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173</v>
      </c>
      <c r="AT121" s="143" t="s">
        <v>150</v>
      </c>
      <c r="AU121" s="143" t="s">
        <v>82</v>
      </c>
      <c r="AY121" s="17" t="s">
        <v>147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80</v>
      </c>
      <c r="BK121" s="144">
        <f>ROUND(I121*H121,2)</f>
        <v>0</v>
      </c>
      <c r="BL121" s="17" t="s">
        <v>173</v>
      </c>
      <c r="BM121" s="143" t="s">
        <v>409</v>
      </c>
    </row>
    <row r="122" spans="2:65" s="1" customFormat="1">
      <c r="B122" s="32"/>
      <c r="D122" s="159" t="s">
        <v>243</v>
      </c>
      <c r="F122" s="160" t="s">
        <v>410</v>
      </c>
      <c r="I122" s="147"/>
      <c r="L122" s="32"/>
      <c r="M122" s="148"/>
      <c r="T122" s="53"/>
      <c r="AT122" s="17" t="s">
        <v>243</v>
      </c>
      <c r="AU122" s="17" t="s">
        <v>82</v>
      </c>
    </row>
    <row r="123" spans="2:65" s="13" customFormat="1">
      <c r="B123" s="161"/>
      <c r="D123" s="145" t="s">
        <v>165</v>
      </c>
      <c r="E123" s="162" t="s">
        <v>3</v>
      </c>
      <c r="F123" s="163" t="s">
        <v>411</v>
      </c>
      <c r="H123" s="162" t="s">
        <v>3</v>
      </c>
      <c r="I123" s="164"/>
      <c r="L123" s="161"/>
      <c r="M123" s="165"/>
      <c r="T123" s="166"/>
      <c r="AT123" s="162" t="s">
        <v>165</v>
      </c>
      <c r="AU123" s="162" t="s">
        <v>82</v>
      </c>
      <c r="AV123" s="13" t="s">
        <v>80</v>
      </c>
      <c r="AW123" s="13" t="s">
        <v>33</v>
      </c>
      <c r="AX123" s="13" t="s">
        <v>72</v>
      </c>
      <c r="AY123" s="162" t="s">
        <v>147</v>
      </c>
    </row>
    <row r="124" spans="2:65" s="12" customFormat="1">
      <c r="B124" s="149"/>
      <c r="D124" s="145" t="s">
        <v>165</v>
      </c>
      <c r="E124" s="150" t="s">
        <v>3</v>
      </c>
      <c r="F124" s="151" t="s">
        <v>412</v>
      </c>
      <c r="H124" s="152">
        <v>384.12</v>
      </c>
      <c r="I124" s="153"/>
      <c r="L124" s="149"/>
      <c r="M124" s="156"/>
      <c r="N124" s="157"/>
      <c r="O124" s="157"/>
      <c r="P124" s="157"/>
      <c r="Q124" s="157"/>
      <c r="R124" s="157"/>
      <c r="S124" s="157"/>
      <c r="T124" s="158"/>
      <c r="AT124" s="150" t="s">
        <v>165</v>
      </c>
      <c r="AU124" s="150" t="s">
        <v>82</v>
      </c>
      <c r="AV124" s="12" t="s">
        <v>82</v>
      </c>
      <c r="AW124" s="12" t="s">
        <v>33</v>
      </c>
      <c r="AX124" s="12" t="s">
        <v>80</v>
      </c>
      <c r="AY124" s="150" t="s">
        <v>147</v>
      </c>
    </row>
    <row r="125" spans="2:65" s="1" customFormat="1" ht="6.9" customHeight="1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32"/>
    </row>
  </sheetData>
  <autoFilter ref="C86:K124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700-000000000000}"/>
    <hyperlink ref="F94" r:id="rId2" xr:uid="{00000000-0004-0000-0700-000001000000}"/>
    <hyperlink ref="F97" r:id="rId3" xr:uid="{00000000-0004-0000-0700-000002000000}"/>
    <hyperlink ref="F100" r:id="rId4" xr:uid="{00000000-0004-0000-0700-000003000000}"/>
    <hyperlink ref="F103" r:id="rId5" xr:uid="{00000000-0004-0000-0700-000004000000}"/>
    <hyperlink ref="F106" r:id="rId6" xr:uid="{00000000-0004-0000-0700-000005000000}"/>
    <hyperlink ref="F111" r:id="rId7" xr:uid="{00000000-0004-0000-0700-000006000000}"/>
    <hyperlink ref="F114" r:id="rId8" xr:uid="{00000000-0004-0000-0700-000007000000}"/>
    <hyperlink ref="F117" r:id="rId9" xr:uid="{00000000-0004-0000-0700-000008000000}"/>
    <hyperlink ref="F119" r:id="rId10" xr:uid="{00000000-0004-0000-0700-000009000000}"/>
    <hyperlink ref="F122" r:id="rId11" xr:uid="{00000000-0004-0000-0700-00000A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2"/>
  <headerFooter>
    <oddFooter>&amp;CStrana &amp;P z &amp;N</oddFooter>
  </headerFooter>
  <drawing r:id="rId1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D6E24-DB33-4A7F-BE40-E606E0BE3C01}">
  <sheetPr>
    <pageSetUpPr fitToPage="1"/>
  </sheetPr>
  <dimension ref="A1:P62"/>
  <sheetViews>
    <sheetView tabSelected="1" workbookViewId="0">
      <pane ySplit="10" topLeftCell="A60" activePane="bottomLeft" state="frozen"/>
      <selection pane="bottomLeft" activeCell="A64" sqref="A64:XFD72"/>
    </sheetView>
  </sheetViews>
  <sheetFormatPr defaultColWidth="10.7109375" defaultRowHeight="12.75" customHeight="1"/>
  <cols>
    <col min="1" max="1" width="7.85546875" style="280" customWidth="1"/>
    <col min="2" max="2" width="24.140625" style="280" customWidth="1"/>
    <col min="3" max="3" width="18.28515625" style="280" customWidth="1"/>
    <col min="4" max="4" width="14.85546875" style="280" customWidth="1"/>
    <col min="5" max="5" width="88.28515625" style="280" customWidth="1"/>
    <col min="6" max="6" width="11.28515625" style="280" customWidth="1"/>
    <col min="7" max="7" width="14.85546875" style="280" customWidth="1"/>
    <col min="8" max="9" width="17.140625" style="280" customWidth="1"/>
    <col min="10" max="14" width="10.7109375" style="280"/>
    <col min="15" max="16" width="10.7109375" style="280" hidden="1" customWidth="1"/>
    <col min="17" max="16384" width="10.7109375" style="280"/>
  </cols>
  <sheetData>
    <row r="1" spans="1:16" ht="12.75" customHeight="1">
      <c r="A1" s="279" t="s">
        <v>1640</v>
      </c>
      <c r="C1" s="280" t="s">
        <v>1641</v>
      </c>
    </row>
    <row r="2" spans="1:16" ht="12.75" customHeight="1">
      <c r="C2" s="281" t="s">
        <v>1642</v>
      </c>
    </row>
    <row r="4" spans="1:16" ht="12.75" customHeight="1">
      <c r="A4" s="280" t="s">
        <v>1528</v>
      </c>
      <c r="C4" s="279" t="s">
        <v>15</v>
      </c>
      <c r="D4" s="279"/>
      <c r="E4" s="279" t="s">
        <v>1643</v>
      </c>
    </row>
    <row r="5" spans="1:16" ht="12.75" customHeight="1">
      <c r="A5" s="280" t="s">
        <v>1644</v>
      </c>
      <c r="C5" s="279" t="s">
        <v>105</v>
      </c>
      <c r="D5" s="279"/>
      <c r="E5" s="279" t="s">
        <v>106</v>
      </c>
    </row>
    <row r="6" spans="1:16" ht="12.75" customHeight="1">
      <c r="A6" s="280" t="s">
        <v>1645</v>
      </c>
      <c r="C6" s="279" t="s">
        <v>105</v>
      </c>
      <c r="D6" s="279"/>
      <c r="E6" s="279" t="s">
        <v>106</v>
      </c>
    </row>
    <row r="7" spans="1:16" ht="12.75" customHeight="1">
      <c r="A7" s="280" t="s">
        <v>1646</v>
      </c>
      <c r="C7" s="279"/>
      <c r="D7" s="279"/>
      <c r="E7" s="279"/>
    </row>
    <row r="8" spans="1:16" ht="12.75" customHeight="1">
      <c r="A8" s="336" t="s">
        <v>1647</v>
      </c>
      <c r="B8" s="336" t="s">
        <v>1648</v>
      </c>
      <c r="C8" s="336" t="s">
        <v>1649</v>
      </c>
      <c r="D8" s="336" t="s">
        <v>1650</v>
      </c>
      <c r="E8" s="336" t="s">
        <v>1651</v>
      </c>
      <c r="F8" s="336" t="s">
        <v>1652</v>
      </c>
      <c r="G8" s="336" t="s">
        <v>1653</v>
      </c>
      <c r="H8" s="336" t="s">
        <v>1654</v>
      </c>
      <c r="I8" s="336"/>
    </row>
    <row r="9" spans="1:16" ht="13.8">
      <c r="A9" s="336"/>
      <c r="B9" s="336"/>
      <c r="C9" s="336"/>
      <c r="D9" s="336"/>
      <c r="E9" s="336"/>
      <c r="F9" s="336"/>
      <c r="G9" s="336"/>
      <c r="H9" s="282" t="s">
        <v>1655</v>
      </c>
      <c r="I9" s="282" t="s">
        <v>1656</v>
      </c>
    </row>
    <row r="10" spans="1:16" ht="13.8">
      <c r="A10" s="282" t="s">
        <v>80</v>
      </c>
      <c r="B10" s="282" t="s">
        <v>82</v>
      </c>
      <c r="C10" s="282" t="s">
        <v>166</v>
      </c>
      <c r="D10" s="282" t="s">
        <v>173</v>
      </c>
      <c r="E10" s="282" t="s">
        <v>146</v>
      </c>
      <c r="F10" s="282" t="s">
        <v>182</v>
      </c>
      <c r="G10" s="282" t="s">
        <v>187</v>
      </c>
      <c r="H10" s="282" t="s">
        <v>194</v>
      </c>
      <c r="I10" s="282" t="s">
        <v>199</v>
      </c>
    </row>
    <row r="11" spans="1:16" ht="12.75" customHeight="1">
      <c r="A11" s="283"/>
      <c r="B11" s="283"/>
      <c r="C11" s="283" t="s">
        <v>72</v>
      </c>
      <c r="D11" s="283"/>
      <c r="E11" s="283" t="s">
        <v>1657</v>
      </c>
      <c r="F11" s="283"/>
      <c r="G11" s="284"/>
      <c r="H11" s="283"/>
      <c r="I11" s="284"/>
    </row>
    <row r="12" spans="1:16" ht="21">
      <c r="A12" s="285">
        <v>1</v>
      </c>
      <c r="B12" s="285" t="s">
        <v>3</v>
      </c>
      <c r="C12" s="285" t="s">
        <v>1658</v>
      </c>
      <c r="D12" s="285" t="s">
        <v>3</v>
      </c>
      <c r="E12" s="285" t="s">
        <v>1659</v>
      </c>
      <c r="F12" s="285" t="s">
        <v>1660</v>
      </c>
      <c r="G12" s="286">
        <v>296.82</v>
      </c>
      <c r="H12" s="287"/>
      <c r="I12" s="286">
        <f>ROUND((H12*G12),2)</f>
        <v>0</v>
      </c>
    </row>
    <row r="13" spans="1:16" ht="41.4">
      <c r="E13" s="288" t="s">
        <v>1661</v>
      </c>
    </row>
    <row r="14" spans="1:16" ht="13.2">
      <c r="E14" s="288" t="s">
        <v>1662</v>
      </c>
    </row>
    <row r="15" spans="1:16" ht="12.75" customHeight="1">
      <c r="A15" s="289"/>
      <c r="B15" s="289"/>
      <c r="C15" s="289" t="s">
        <v>72</v>
      </c>
      <c r="D15" s="289"/>
      <c r="E15" s="289" t="s">
        <v>1657</v>
      </c>
      <c r="F15" s="289"/>
      <c r="G15" s="289"/>
      <c r="H15" s="289"/>
      <c r="I15" s="289">
        <f>SUM(I12:I14)</f>
        <v>0</v>
      </c>
      <c r="P15" s="280">
        <f>ROUND(SUM(P12:P14),2)</f>
        <v>0</v>
      </c>
    </row>
    <row r="17" spans="1:16" ht="12.75" customHeight="1">
      <c r="A17" s="283"/>
      <c r="B17" s="283"/>
      <c r="C17" s="283" t="s">
        <v>80</v>
      </c>
      <c r="D17" s="283"/>
      <c r="E17" s="283" t="s">
        <v>358</v>
      </c>
      <c r="F17" s="283"/>
      <c r="G17" s="284"/>
      <c r="H17" s="283"/>
      <c r="I17" s="284"/>
    </row>
    <row r="18" spans="1:16" ht="21">
      <c r="A18" s="285">
        <v>2</v>
      </c>
      <c r="B18" s="285" t="s">
        <v>1663</v>
      </c>
      <c r="C18" s="285" t="s">
        <v>1664</v>
      </c>
      <c r="D18" s="285" t="s">
        <v>3</v>
      </c>
      <c r="E18" s="285" t="s">
        <v>1665</v>
      </c>
      <c r="F18" s="285" t="s">
        <v>1666</v>
      </c>
      <c r="G18" s="286">
        <v>174.6</v>
      </c>
      <c r="H18" s="287"/>
      <c r="I18" s="286">
        <f>ROUND((H18*G18),2)</f>
        <v>0</v>
      </c>
    </row>
    <row r="19" spans="1:16" ht="61.8">
      <c r="E19" s="288" t="s">
        <v>1667</v>
      </c>
    </row>
    <row r="20" spans="1:16" ht="276">
      <c r="E20" s="288" t="s">
        <v>1668</v>
      </c>
    </row>
    <row r="21" spans="1:16" ht="21">
      <c r="A21" s="285">
        <v>4</v>
      </c>
      <c r="B21" s="285" t="s">
        <v>1663</v>
      </c>
      <c r="C21" s="285" t="s">
        <v>1669</v>
      </c>
      <c r="D21" s="285" t="s">
        <v>3</v>
      </c>
      <c r="E21" s="285" t="s">
        <v>1670</v>
      </c>
      <c r="F21" s="285" t="s">
        <v>1666</v>
      </c>
      <c r="G21" s="286">
        <v>25.08</v>
      </c>
      <c r="H21" s="287"/>
      <c r="I21" s="286">
        <f>ROUND((H21*G21),2)</f>
        <v>0</v>
      </c>
    </row>
    <row r="22" spans="1:16" ht="21">
      <c r="E22" s="288" t="s">
        <v>1671</v>
      </c>
    </row>
    <row r="23" spans="1:16" ht="204.6">
      <c r="E23" s="288" t="s">
        <v>1672</v>
      </c>
    </row>
    <row r="24" spans="1:16" ht="13.2">
      <c r="A24" s="285">
        <v>5</v>
      </c>
      <c r="B24" s="285" t="s">
        <v>1663</v>
      </c>
      <c r="C24" s="285" t="s">
        <v>1673</v>
      </c>
      <c r="D24" s="285" t="s">
        <v>3</v>
      </c>
      <c r="E24" s="285" t="s">
        <v>1674</v>
      </c>
      <c r="F24" s="285" t="s">
        <v>1675</v>
      </c>
      <c r="G24" s="286">
        <v>503</v>
      </c>
      <c r="H24" s="287"/>
      <c r="I24" s="286">
        <f>ROUND((H24*G24),2)</f>
        <v>0</v>
      </c>
    </row>
    <row r="25" spans="1:16" ht="21">
      <c r="E25" s="288" t="s">
        <v>1676</v>
      </c>
    </row>
    <row r="26" spans="1:16" ht="41.4">
      <c r="E26" s="288" t="s">
        <v>1677</v>
      </c>
    </row>
    <row r="27" spans="1:16" ht="12.75" customHeight="1">
      <c r="A27" s="289"/>
      <c r="B27" s="289"/>
      <c r="C27" s="289" t="s">
        <v>80</v>
      </c>
      <c r="D27" s="289"/>
      <c r="E27" s="289" t="s">
        <v>358</v>
      </c>
      <c r="F27" s="289"/>
      <c r="G27" s="289"/>
      <c r="H27" s="289"/>
      <c r="I27" s="289">
        <f>SUM(I18:I26)</f>
        <v>0</v>
      </c>
      <c r="P27" s="280">
        <f>ROUND(SUM(P18:P26),2)</f>
        <v>0</v>
      </c>
    </row>
    <row r="29" spans="1:16" ht="12.75" customHeight="1">
      <c r="A29" s="283"/>
      <c r="B29" s="283"/>
      <c r="C29" s="283" t="s">
        <v>82</v>
      </c>
      <c r="D29" s="283"/>
      <c r="E29" s="283" t="s">
        <v>1678</v>
      </c>
      <c r="F29" s="283"/>
      <c r="G29" s="284"/>
      <c r="H29" s="283"/>
      <c r="I29" s="284"/>
    </row>
    <row r="30" spans="1:16" ht="21">
      <c r="A30" s="285">
        <v>3</v>
      </c>
      <c r="B30" s="285" t="s">
        <v>1663</v>
      </c>
      <c r="C30" s="285" t="s">
        <v>1679</v>
      </c>
      <c r="D30" s="285" t="s">
        <v>3</v>
      </c>
      <c r="E30" s="285" t="s">
        <v>1680</v>
      </c>
      <c r="F30" s="285" t="s">
        <v>1666</v>
      </c>
      <c r="G30" s="286">
        <v>194</v>
      </c>
      <c r="H30" s="287"/>
      <c r="I30" s="286">
        <f>ROUND((H30*G30),2)</f>
        <v>0</v>
      </c>
    </row>
    <row r="31" spans="1:16" ht="21">
      <c r="E31" s="288" t="s">
        <v>1681</v>
      </c>
    </row>
    <row r="32" spans="1:16" ht="235.2">
      <c r="E32" s="288" t="s">
        <v>1682</v>
      </c>
    </row>
    <row r="33" spans="1:16" ht="72">
      <c r="A33" s="285">
        <v>6</v>
      </c>
      <c r="B33" s="285" t="s">
        <v>1663</v>
      </c>
      <c r="C33" s="285" t="s">
        <v>1683</v>
      </c>
      <c r="D33" s="285" t="s">
        <v>3</v>
      </c>
      <c r="E33" s="285" t="s">
        <v>1684</v>
      </c>
      <c r="F33" s="285" t="s">
        <v>1675</v>
      </c>
      <c r="G33" s="286">
        <v>807</v>
      </c>
      <c r="H33" s="287"/>
      <c r="I33" s="286">
        <f>ROUND((H33*G33),2)</f>
        <v>0</v>
      </c>
    </row>
    <row r="34" spans="1:16" ht="31.2">
      <c r="E34" s="288" t="s">
        <v>1685</v>
      </c>
    </row>
    <row r="35" spans="1:16" ht="102.6">
      <c r="E35" s="288" t="s">
        <v>1686</v>
      </c>
    </row>
    <row r="36" spans="1:16" ht="12.75" customHeight="1">
      <c r="A36" s="289"/>
      <c r="B36" s="289"/>
      <c r="C36" s="289" t="s">
        <v>82</v>
      </c>
      <c r="D36" s="289"/>
      <c r="E36" s="289" t="s">
        <v>1678</v>
      </c>
      <c r="F36" s="289"/>
      <c r="G36" s="289"/>
      <c r="H36" s="289"/>
      <c r="I36" s="289">
        <f>SUM(I30:I35)</f>
        <v>0</v>
      </c>
      <c r="P36" s="280">
        <f>ROUND(SUM(P30:P35),2)</f>
        <v>0</v>
      </c>
    </row>
    <row r="38" spans="1:16" ht="12.75" customHeight="1">
      <c r="A38" s="283"/>
      <c r="B38" s="283"/>
      <c r="C38" s="283" t="s">
        <v>146</v>
      </c>
      <c r="D38" s="283"/>
      <c r="E38" s="283" t="s">
        <v>1687</v>
      </c>
      <c r="F38" s="283"/>
      <c r="G38" s="284"/>
      <c r="H38" s="283"/>
      <c r="I38" s="284"/>
    </row>
    <row r="39" spans="1:16" ht="21">
      <c r="A39" s="285">
        <v>7</v>
      </c>
      <c r="B39" s="285" t="s">
        <v>1663</v>
      </c>
      <c r="C39" s="285" t="s">
        <v>1688</v>
      </c>
      <c r="D39" s="285" t="s">
        <v>3</v>
      </c>
      <c r="E39" s="285" t="s">
        <v>1689</v>
      </c>
      <c r="F39" s="285" t="s">
        <v>1675</v>
      </c>
      <c r="G39" s="286">
        <v>388</v>
      </c>
      <c r="H39" s="287"/>
      <c r="I39" s="286">
        <f>ROUND((H39*G39),2)</f>
        <v>0</v>
      </c>
    </row>
    <row r="40" spans="1:16" ht="21">
      <c r="E40" s="288" t="s">
        <v>1690</v>
      </c>
    </row>
    <row r="41" spans="1:16" ht="92.4">
      <c r="E41" s="288" t="s">
        <v>1691</v>
      </c>
    </row>
    <row r="42" spans="1:16" ht="21">
      <c r="A42" s="285">
        <v>8</v>
      </c>
      <c r="B42" s="285" t="s">
        <v>1663</v>
      </c>
      <c r="C42" s="285" t="s">
        <v>1692</v>
      </c>
      <c r="D42" s="285" t="s">
        <v>3</v>
      </c>
      <c r="E42" s="285" t="s">
        <v>1693</v>
      </c>
      <c r="F42" s="285" t="s">
        <v>1675</v>
      </c>
      <c r="G42" s="286">
        <v>388</v>
      </c>
      <c r="H42" s="287"/>
      <c r="I42" s="286">
        <f>ROUND((H42*G42),2)</f>
        <v>0</v>
      </c>
    </row>
    <row r="43" spans="1:16" ht="31.2">
      <c r="E43" s="288" t="s">
        <v>1694</v>
      </c>
    </row>
    <row r="44" spans="1:16" ht="61.8">
      <c r="E44" s="288" t="s">
        <v>1695</v>
      </c>
    </row>
    <row r="45" spans="1:16" ht="21">
      <c r="A45" s="285">
        <v>9</v>
      </c>
      <c r="B45" s="285" t="s">
        <v>1663</v>
      </c>
      <c r="C45" s="285" t="s">
        <v>1696</v>
      </c>
      <c r="D45" s="285" t="s">
        <v>3</v>
      </c>
      <c r="E45" s="285" t="s">
        <v>1697</v>
      </c>
      <c r="F45" s="285" t="s">
        <v>1675</v>
      </c>
      <c r="G45" s="286">
        <v>388</v>
      </c>
      <c r="H45" s="287"/>
      <c r="I45" s="286">
        <f>ROUND((H45*G45),2)</f>
        <v>0</v>
      </c>
    </row>
    <row r="46" spans="1:16" ht="21">
      <c r="E46" s="288" t="s">
        <v>1690</v>
      </c>
    </row>
    <row r="47" spans="1:16" ht="123">
      <c r="E47" s="288" t="s">
        <v>1698</v>
      </c>
    </row>
    <row r="48" spans="1:16" ht="12.75" customHeight="1">
      <c r="A48" s="289"/>
      <c r="B48" s="289"/>
      <c r="C48" s="289" t="s">
        <v>146</v>
      </c>
      <c r="D48" s="289"/>
      <c r="E48" s="289" t="s">
        <v>1687</v>
      </c>
      <c r="F48" s="289"/>
      <c r="G48" s="289"/>
      <c r="H48" s="289"/>
      <c r="I48" s="289">
        <f>SUM(I39:I47)</f>
        <v>0</v>
      </c>
      <c r="P48" s="280">
        <f>ROUND(SUM(P39:P47),2)</f>
        <v>0</v>
      </c>
    </row>
    <row r="50" spans="1:16" ht="12.75" customHeight="1">
      <c r="A50" s="283"/>
      <c r="B50" s="283"/>
      <c r="C50" s="283" t="s">
        <v>199</v>
      </c>
      <c r="D50" s="283"/>
      <c r="E50" s="283" t="s">
        <v>1699</v>
      </c>
      <c r="F50" s="283"/>
      <c r="G50" s="284"/>
      <c r="H50" s="283"/>
      <c r="I50" s="284"/>
    </row>
    <row r="51" spans="1:16" ht="13.2">
      <c r="A51" s="285">
        <v>10</v>
      </c>
      <c r="B51" s="285" t="s">
        <v>1663</v>
      </c>
      <c r="C51" s="285" t="s">
        <v>1700</v>
      </c>
      <c r="D51" s="285" t="s">
        <v>3</v>
      </c>
      <c r="E51" s="285" t="s">
        <v>1701</v>
      </c>
      <c r="F51" s="285" t="s">
        <v>1702</v>
      </c>
      <c r="G51" s="286">
        <v>114</v>
      </c>
      <c r="H51" s="287"/>
      <c r="I51" s="286">
        <f>ROUND((H51*G51),2)</f>
        <v>0</v>
      </c>
    </row>
    <row r="52" spans="1:16" ht="21">
      <c r="E52" s="288" t="s">
        <v>1703</v>
      </c>
    </row>
    <row r="53" spans="1:16" ht="51.6">
      <c r="E53" s="288" t="s">
        <v>1704</v>
      </c>
    </row>
    <row r="54" spans="1:16" ht="13.2">
      <c r="A54" s="285">
        <v>11</v>
      </c>
      <c r="B54" s="285" t="s">
        <v>1663</v>
      </c>
      <c r="C54" s="285" t="s">
        <v>1705</v>
      </c>
      <c r="D54" s="285" t="s">
        <v>3</v>
      </c>
      <c r="E54" s="285" t="s">
        <v>1706</v>
      </c>
      <c r="F54" s="285" t="s">
        <v>1702</v>
      </c>
      <c r="G54" s="286">
        <v>114</v>
      </c>
      <c r="H54" s="287"/>
      <c r="I54" s="286">
        <f>ROUND((H54*G54),2)</f>
        <v>0</v>
      </c>
    </row>
    <row r="55" spans="1:16" ht="31.2">
      <c r="E55" s="288" t="s">
        <v>1707</v>
      </c>
    </row>
    <row r="56" spans="1:16" ht="51.6">
      <c r="E56" s="288" t="s">
        <v>1708</v>
      </c>
    </row>
    <row r="57" spans="1:16" ht="21">
      <c r="A57" s="285">
        <v>12</v>
      </c>
      <c r="B57" s="285" t="s">
        <v>1663</v>
      </c>
      <c r="C57" s="285" t="s">
        <v>1709</v>
      </c>
      <c r="D57" s="285" t="s">
        <v>3</v>
      </c>
      <c r="E57" s="285" t="s">
        <v>1710</v>
      </c>
      <c r="F57" s="285" t="s">
        <v>1666</v>
      </c>
      <c r="G57" s="286">
        <v>0.23</v>
      </c>
      <c r="H57" s="287"/>
      <c r="I57" s="286">
        <f>ROUND((H57*G57),2)</f>
        <v>0</v>
      </c>
    </row>
    <row r="58" spans="1:16" ht="31.2">
      <c r="E58" s="288" t="s">
        <v>1711</v>
      </c>
    </row>
    <row r="59" spans="1:16" ht="61.8">
      <c r="E59" s="288" t="s">
        <v>1712</v>
      </c>
    </row>
    <row r="60" spans="1:16" ht="12.75" customHeight="1">
      <c r="A60" s="289"/>
      <c r="B60" s="289"/>
      <c r="C60" s="289" t="s">
        <v>199</v>
      </c>
      <c r="D60" s="289"/>
      <c r="E60" s="289" t="s">
        <v>1699</v>
      </c>
      <c r="F60" s="289"/>
      <c r="G60" s="289"/>
      <c r="H60" s="289"/>
      <c r="I60" s="289">
        <f>SUM(I51:I59)</f>
        <v>0</v>
      </c>
      <c r="P60" s="280">
        <f>ROUND(SUM(P51:P59),2)</f>
        <v>0</v>
      </c>
    </row>
    <row r="62" spans="1:16" ht="12.75" customHeight="1">
      <c r="A62" s="289"/>
      <c r="B62" s="289"/>
      <c r="C62" s="289"/>
      <c r="D62" s="289"/>
      <c r="E62" s="289" t="s">
        <v>1713</v>
      </c>
      <c r="F62" s="289"/>
      <c r="G62" s="289"/>
      <c r="H62" s="289"/>
      <c r="I62" s="289">
        <f>+I15+I27+I36+I48+I60</f>
        <v>0</v>
      </c>
      <c r="P62" s="280">
        <f>+P15+P27+P36+P48+P60</f>
        <v>0</v>
      </c>
    </row>
  </sheetData>
  <sheetProtection formatColumns="0"/>
  <mergeCells count="8">
    <mergeCell ref="G8:G9"/>
    <mergeCell ref="H8:I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scale="6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23</vt:i4>
      </vt:variant>
    </vt:vector>
  </HeadingPairs>
  <TitlesOfParts>
    <vt:vector size="36" baseType="lpstr">
      <vt:lpstr>Rekapitulace stavby</vt:lpstr>
      <vt:lpstr>SO 000 - Všeobecné položky</vt:lpstr>
      <vt:lpstr>001 - Bourání skladu nebe...</vt:lpstr>
      <vt:lpstr>002 - Bourání přístřešku ...</vt:lpstr>
      <vt:lpstr>003 - Bourání betonových ...</vt:lpstr>
      <vt:lpstr>006 - Bourání kontejnerů ...</vt:lpstr>
      <vt:lpstr>008 - Bourání oplocení</vt:lpstr>
      <vt:lpstr>010 - Příprava území</vt:lpstr>
      <vt:lpstr>SO 111 - Zpevněné plochy</vt:lpstr>
      <vt:lpstr>SO 701 - Sklad nebezpečné...</vt:lpstr>
      <vt:lpstr>SO 702 - Přístřešek pro kóje</vt:lpstr>
      <vt:lpstr>SO 801 - Vegetační úpravy</vt:lpstr>
      <vt:lpstr>Pokyny pro vyplnění</vt:lpstr>
      <vt:lpstr>'001 - Bourání skladu nebe...'!Názvy_tisku</vt:lpstr>
      <vt:lpstr>'002 - Bourání přístřešku ...'!Názvy_tisku</vt:lpstr>
      <vt:lpstr>'003 - Bourání betonových ...'!Názvy_tisku</vt:lpstr>
      <vt:lpstr>'006 - Bourání kontejnerů ...'!Názvy_tisku</vt:lpstr>
      <vt:lpstr>'008 - Bourání oplocení'!Názvy_tisku</vt:lpstr>
      <vt:lpstr>'010 - Příprava území'!Názvy_tisku</vt:lpstr>
      <vt:lpstr>'Rekapitulace stavby'!Názvy_tisku</vt:lpstr>
      <vt:lpstr>'SO 000 - Všeobecné položky'!Názvy_tisku</vt:lpstr>
      <vt:lpstr>'SO 701 - Sklad nebezpečné...'!Názvy_tisku</vt:lpstr>
      <vt:lpstr>'SO 702 - Přístřešek pro kóje'!Názvy_tisku</vt:lpstr>
      <vt:lpstr>'SO 801 - Vegetační úpravy'!Názvy_tisku</vt:lpstr>
      <vt:lpstr>'001 - Bourání skladu nebe...'!Oblast_tisku</vt:lpstr>
      <vt:lpstr>'002 - Bourání přístřešku ...'!Oblast_tisku</vt:lpstr>
      <vt:lpstr>'003 - Bourání betonových ...'!Oblast_tisku</vt:lpstr>
      <vt:lpstr>'006 - Bourání kontejnerů ...'!Oblast_tisku</vt:lpstr>
      <vt:lpstr>'008 - Bourání oplocení'!Oblast_tisku</vt:lpstr>
      <vt:lpstr>'010 - Příprava území'!Oblast_tisku</vt:lpstr>
      <vt:lpstr>'Pokyny pro vyplnění'!Oblast_tisku</vt:lpstr>
      <vt:lpstr>'Rekapitulace stavby'!Oblast_tisku</vt:lpstr>
      <vt:lpstr>'SO 000 - Všeobecné položky'!Oblast_tisku</vt:lpstr>
      <vt:lpstr>'SO 701 - Sklad nebezpečné...'!Oblast_tisku</vt:lpstr>
      <vt:lpstr>'SO 702 - Přístřešek pro kóje'!Oblast_tisku</vt:lpstr>
      <vt:lpstr>'SO 801 - Vegetační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ts bruntal</cp:lastModifiedBy>
  <cp:lastPrinted>2024-10-30T12:20:30Z</cp:lastPrinted>
  <dcterms:created xsi:type="dcterms:W3CDTF">2024-10-30T11:23:57Z</dcterms:created>
  <dcterms:modified xsi:type="dcterms:W3CDTF">2025-01-20T13:03:02Z</dcterms:modified>
</cp:coreProperties>
</file>